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Users\hirom\Documents\新しいフォルダー\全道中学申込関係\"/>
    </mc:Choice>
  </mc:AlternateContent>
  <xr:revisionPtr revIDLastSave="0" documentId="13_ncr:1_{6A954616-5B5D-4FF3-AE0F-CFE12E744E3B}" xr6:coauthVersionLast="47" xr6:coauthVersionMax="47" xr10:uidLastSave="{00000000-0000-0000-0000-000000000000}"/>
  <bookViews>
    <workbookView xWindow="-98" yWindow="-98" windowWidth="19396" windowHeight="11475" tabRatio="522" xr2:uid="{00000000-000D-0000-FFFF-FFFF00000000}"/>
  </bookViews>
  <sheets>
    <sheet name="注意事項" sheetId="15" r:id="rId1"/>
    <sheet name="記入例" sheetId="23" r:id="rId2"/>
    <sheet name="①申込書" sheetId="1" r:id="rId3"/>
    <sheet name="②四種" sheetId="19" state="hidden" r:id="rId4"/>
    <sheet name="②プロ等申込" sheetId="4" r:id="rId5"/>
    <sheet name="全集約" sheetId="9" r:id="rId6"/>
  </sheets>
  <definedNames>
    <definedName name="_xlnm._FilterDatabase" localSheetId="5" hidden="1">全集約!$CG$5:$CG$28</definedName>
    <definedName name="_xlnm.Print_Area" localSheetId="2">①申込書!$B$2:$J$68</definedName>
    <definedName name="_xlnm.Print_Area" localSheetId="4">②プロ等申込!$A$1:$K$41</definedName>
    <definedName name="_xlnm.Print_Area" localSheetId="3">②四種!$B$12:$M$44</definedName>
    <definedName name="_xlnm.Print_Area" localSheetId="1">記入例!$B$2:$J$68</definedName>
    <definedName name="Z_E5A29513_AF19_4198_AFD1_5EC9C2566FB3_.wvu.Cols" localSheetId="5" hidden="1">全集約!$E:$E,全集約!$O:$O,全集約!#REF!,全集約!$T:$T,全集約!$X:$X,全集約!#REF!,全集約!#REF!</definedName>
    <definedName name="Z_E5A29513_AF19_4198_AFD1_5EC9C2566FB3_.wvu.FilterData" localSheetId="5" hidden="1">全集約!$CG$5:$CG$28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4" i="9" l="1"/>
  <c r="CC4" i="9"/>
  <c r="AQ31" i="1"/>
  <c r="AQ32" i="1"/>
  <c r="AQ33" i="1"/>
  <c r="AJ12" i="1"/>
  <c r="AJ13" i="1"/>
  <c r="AJ14" i="1"/>
  <c r="AJ15" i="1"/>
  <c r="AJ16" i="1"/>
  <c r="AJ17" i="1"/>
  <c r="AJ18" i="1"/>
  <c r="AJ19" i="1"/>
  <c r="AJ49" i="1"/>
  <c r="AJ48" i="1"/>
  <c r="AJ47" i="1"/>
  <c r="AJ46" i="1"/>
  <c r="AJ45" i="1"/>
  <c r="AJ44" i="1"/>
  <c r="AJ43" i="1"/>
  <c r="AJ42" i="1"/>
  <c r="AJ41" i="1"/>
  <c r="AJ40" i="1"/>
  <c r="AJ39" i="1"/>
  <c r="AJ38" i="1"/>
  <c r="AJ37" i="1"/>
  <c r="AJ36" i="1"/>
  <c r="AJ35" i="1"/>
  <c r="AJ34" i="1"/>
  <c r="AJ20" i="1"/>
  <c r="AJ21" i="1"/>
  <c r="AJ22" i="1"/>
  <c r="AJ23" i="1"/>
  <c r="AJ24" i="1"/>
  <c r="AJ25" i="1"/>
  <c r="AJ26" i="1"/>
  <c r="AJ11" i="1"/>
  <c r="CF40" i="9"/>
  <c r="CF41" i="9"/>
  <c r="CF42" i="9"/>
  <c r="CF43" i="9"/>
  <c r="CF44" i="9"/>
  <c r="CF6" i="9"/>
  <c r="CF7" i="9"/>
  <c r="CF8" i="9"/>
  <c r="CF9" i="9"/>
  <c r="CF10" i="9"/>
  <c r="CF11" i="9"/>
  <c r="CF12" i="9"/>
  <c r="CF13" i="9"/>
  <c r="CF14" i="9"/>
  <c r="CF15" i="9"/>
  <c r="CF16" i="9"/>
  <c r="CF17" i="9"/>
  <c r="CF18" i="9"/>
  <c r="CF19" i="9"/>
  <c r="CF20" i="9"/>
  <c r="CF21" i="9"/>
  <c r="CF22" i="9"/>
  <c r="CF23" i="9"/>
  <c r="CF24" i="9"/>
  <c r="CF25" i="9"/>
  <c r="CF26" i="9"/>
  <c r="CF27" i="9"/>
  <c r="CF28" i="9"/>
  <c r="CF29" i="9"/>
  <c r="CF30" i="9"/>
  <c r="CF31" i="9"/>
  <c r="CF32" i="9"/>
  <c r="CF33" i="9"/>
  <c r="CF34" i="9"/>
  <c r="CF35" i="9"/>
  <c r="CF36" i="9"/>
  <c r="CF37" i="9"/>
  <c r="CF38" i="9"/>
  <c r="CF39" i="9"/>
  <c r="CF5" i="9"/>
  <c r="B1" i="4"/>
  <c r="D2" i="23"/>
  <c r="C2" i="23"/>
  <c r="C2" i="15"/>
  <c r="BG5" i="9" l="1"/>
  <c r="BK5" i="9"/>
  <c r="BL5" i="9"/>
  <c r="BN7" i="9"/>
  <c r="BN5" i="9"/>
  <c r="BO5" i="9"/>
  <c r="BK6" i="9"/>
  <c r="BJ7" i="9"/>
  <c r="BF5" i="9"/>
  <c r="BF4" i="9"/>
  <c r="BG4" i="9"/>
  <c r="BK4" i="9"/>
  <c r="BK7" i="9"/>
  <c r="BL7" i="9"/>
  <c r="BM5" i="9"/>
  <c r="BO7" i="9"/>
  <c r="BP7" i="9"/>
  <c r="BP5" i="9"/>
  <c r="BF6" i="9"/>
  <c r="BL6" i="9"/>
  <c r="BM4" i="9"/>
  <c r="BM6" i="9"/>
  <c r="BN6" i="9"/>
  <c r="BO4" i="9"/>
  <c r="BM7" i="9"/>
  <c r="BG6" i="9"/>
  <c r="BL4" i="9"/>
  <c r="BN4" i="9"/>
  <c r="BO6" i="9"/>
  <c r="BE7" i="9"/>
  <c r="BI7" i="9" s="1"/>
  <c r="BP4" i="9"/>
  <c r="BP6" i="9"/>
  <c r="BF7" i="9"/>
  <c r="BG7" i="9"/>
  <c r="CA4" i="9"/>
  <c r="BH7" i="9" l="1"/>
  <c r="X58" i="23"/>
  <c r="G58" i="23"/>
  <c r="E58" i="23"/>
  <c r="D58" i="23" s="1"/>
  <c r="G57" i="23"/>
  <c r="G59" i="23" s="1"/>
  <c r="E57" i="23"/>
  <c r="E59" i="23" s="1"/>
  <c r="AU53" i="23"/>
  <c r="AT53" i="23"/>
  <c r="AS53" i="23"/>
  <c r="AR53" i="23"/>
  <c r="AQ53" i="23"/>
  <c r="AP53" i="23"/>
  <c r="AN53" i="23"/>
  <c r="AM53" i="23"/>
  <c r="AL53" i="23"/>
  <c r="AK53" i="23"/>
  <c r="AI53" i="23"/>
  <c r="AH53" i="23"/>
  <c r="Z53" i="23"/>
  <c r="Y53" i="23"/>
  <c r="X53" i="23"/>
  <c r="P53" i="23"/>
  <c r="A53" i="23"/>
  <c r="AU52" i="23"/>
  <c r="AT52" i="23"/>
  <c r="AS52" i="23"/>
  <c r="AR52" i="23"/>
  <c r="AQ52" i="23"/>
  <c r="AP52" i="23"/>
  <c r="AN52" i="23"/>
  <c r="AM52" i="23"/>
  <c r="AL52" i="23"/>
  <c r="AK52" i="23"/>
  <c r="AI52" i="23"/>
  <c r="AH52" i="23"/>
  <c r="Z52" i="23"/>
  <c r="Y52" i="23"/>
  <c r="X52" i="23"/>
  <c r="P52" i="23"/>
  <c r="A52" i="23"/>
  <c r="AU51" i="23"/>
  <c r="AT51" i="23"/>
  <c r="AS51" i="23"/>
  <c r="AR51" i="23"/>
  <c r="AQ51" i="23"/>
  <c r="AP51" i="23"/>
  <c r="AN51" i="23"/>
  <c r="AM51" i="23"/>
  <c r="AL51" i="23"/>
  <c r="AK51" i="23"/>
  <c r="AI51" i="23"/>
  <c r="AH51" i="23"/>
  <c r="Z51" i="23"/>
  <c r="Y51" i="23"/>
  <c r="X51" i="23"/>
  <c r="P51" i="23"/>
  <c r="A51" i="23"/>
  <c r="AU50" i="23"/>
  <c r="AT50" i="23"/>
  <c r="AS50" i="23"/>
  <c r="AR50" i="23"/>
  <c r="AQ50" i="23"/>
  <c r="AP50" i="23"/>
  <c r="AN50" i="23"/>
  <c r="AM50" i="23"/>
  <c r="AL50" i="23"/>
  <c r="AK50" i="23"/>
  <c r="AI50" i="23"/>
  <c r="AH50" i="23"/>
  <c r="Z50" i="23"/>
  <c r="Y50" i="23"/>
  <c r="X50" i="23"/>
  <c r="P50" i="23"/>
  <c r="A50" i="23"/>
  <c r="AU49" i="23"/>
  <c r="AT49" i="23"/>
  <c r="AS49" i="23"/>
  <c r="AR49" i="23"/>
  <c r="AQ49" i="23"/>
  <c r="AP49" i="23"/>
  <c r="AN49" i="23"/>
  <c r="AM49" i="23"/>
  <c r="AL49" i="23"/>
  <c r="AK49" i="23"/>
  <c r="AI49" i="23"/>
  <c r="AH49" i="23"/>
  <c r="Z49" i="23"/>
  <c r="Y49" i="23"/>
  <c r="X49" i="23"/>
  <c r="P49" i="23"/>
  <c r="A49" i="23"/>
  <c r="AU48" i="23"/>
  <c r="AT48" i="23"/>
  <c r="AS48" i="23"/>
  <c r="AR48" i="23"/>
  <c r="AQ48" i="23"/>
  <c r="AP48" i="23"/>
  <c r="AN48" i="23"/>
  <c r="AM48" i="23"/>
  <c r="AL48" i="23"/>
  <c r="AK48" i="23"/>
  <c r="AI48" i="23"/>
  <c r="AH48" i="23"/>
  <c r="Z48" i="23"/>
  <c r="Y48" i="23"/>
  <c r="X48" i="23"/>
  <c r="P48" i="23"/>
  <c r="A48" i="23"/>
  <c r="AU47" i="23"/>
  <c r="AT47" i="23"/>
  <c r="AS47" i="23"/>
  <c r="AR47" i="23"/>
  <c r="AQ47" i="23"/>
  <c r="AP47" i="23"/>
  <c r="AN47" i="23"/>
  <c r="AM47" i="23"/>
  <c r="AL47" i="23"/>
  <c r="AK47" i="23"/>
  <c r="AI47" i="23"/>
  <c r="AH47" i="23"/>
  <c r="Z47" i="23"/>
  <c r="Y47" i="23"/>
  <c r="X47" i="23"/>
  <c r="P47" i="23"/>
  <c r="A47" i="23"/>
  <c r="AU46" i="23"/>
  <c r="AT46" i="23"/>
  <c r="AS46" i="23"/>
  <c r="AR46" i="23"/>
  <c r="AQ46" i="23"/>
  <c r="AP46" i="23"/>
  <c r="AN46" i="23"/>
  <c r="AM46" i="23"/>
  <c r="AL46" i="23"/>
  <c r="AK46" i="23"/>
  <c r="AI46" i="23"/>
  <c r="AH46" i="23"/>
  <c r="Z46" i="23"/>
  <c r="Y46" i="23"/>
  <c r="X46" i="23"/>
  <c r="P46" i="23"/>
  <c r="A46" i="23"/>
  <c r="AU45" i="23"/>
  <c r="AT45" i="23"/>
  <c r="AS45" i="23"/>
  <c r="AR45" i="23"/>
  <c r="AQ45" i="23"/>
  <c r="AP45" i="23"/>
  <c r="AN45" i="23"/>
  <c r="AM45" i="23"/>
  <c r="AL45" i="23"/>
  <c r="AK45" i="23"/>
  <c r="AI45" i="23"/>
  <c r="AH45" i="23"/>
  <c r="Z45" i="23"/>
  <c r="Y45" i="23"/>
  <c r="X45" i="23"/>
  <c r="P45" i="23"/>
  <c r="A45" i="23"/>
  <c r="AU44" i="23"/>
  <c r="AT44" i="23"/>
  <c r="AS44" i="23"/>
  <c r="AR44" i="23"/>
  <c r="AQ44" i="23"/>
  <c r="AP44" i="23"/>
  <c r="AN44" i="23"/>
  <c r="AM44" i="23"/>
  <c r="AL44" i="23"/>
  <c r="AK44" i="23"/>
  <c r="AI44" i="23"/>
  <c r="AH44" i="23"/>
  <c r="Z44" i="23"/>
  <c r="Y44" i="23"/>
  <c r="X44" i="23"/>
  <c r="P44" i="23"/>
  <c r="A44" i="23"/>
  <c r="AU43" i="23"/>
  <c r="AT43" i="23"/>
  <c r="AS43" i="23"/>
  <c r="AR43" i="23"/>
  <c r="AQ43" i="23"/>
  <c r="AP43" i="23"/>
  <c r="AN43" i="23"/>
  <c r="AM43" i="23"/>
  <c r="AL43" i="23"/>
  <c r="AK43" i="23"/>
  <c r="AI43" i="23"/>
  <c r="AH43" i="23"/>
  <c r="Z43" i="23"/>
  <c r="Y43" i="23"/>
  <c r="X43" i="23"/>
  <c r="P43" i="23"/>
  <c r="A43" i="23"/>
  <c r="AU42" i="23"/>
  <c r="AT42" i="23"/>
  <c r="AS42" i="23"/>
  <c r="AR42" i="23"/>
  <c r="AQ42" i="23"/>
  <c r="AP42" i="23"/>
  <c r="AN42" i="23"/>
  <c r="AM42" i="23"/>
  <c r="AL42" i="23"/>
  <c r="AK42" i="23"/>
  <c r="AI42" i="23"/>
  <c r="AH42" i="23"/>
  <c r="Z42" i="23"/>
  <c r="Y42" i="23"/>
  <c r="X42" i="23"/>
  <c r="P42" i="23"/>
  <c r="A42" i="23"/>
  <c r="AU41" i="23"/>
  <c r="AT41" i="23"/>
  <c r="AS41" i="23"/>
  <c r="AR41" i="23"/>
  <c r="AQ41" i="23"/>
  <c r="AP41" i="23"/>
  <c r="AN41" i="23"/>
  <c r="AM41" i="23"/>
  <c r="AL41" i="23"/>
  <c r="AK41" i="23"/>
  <c r="AI41" i="23"/>
  <c r="AH41" i="23"/>
  <c r="Z41" i="23"/>
  <c r="Y41" i="23"/>
  <c r="X41" i="23"/>
  <c r="P41" i="23"/>
  <c r="A41" i="23"/>
  <c r="AU40" i="23"/>
  <c r="AT40" i="23"/>
  <c r="AS40" i="23"/>
  <c r="AR40" i="23"/>
  <c r="AQ40" i="23"/>
  <c r="AP40" i="23"/>
  <c r="AN40" i="23"/>
  <c r="AM40" i="23"/>
  <c r="AL40" i="23"/>
  <c r="AK40" i="23"/>
  <c r="AI40" i="23"/>
  <c r="AH40" i="23"/>
  <c r="Z40" i="23"/>
  <c r="Y40" i="23"/>
  <c r="X40" i="23"/>
  <c r="P40" i="23"/>
  <c r="A40" i="23"/>
  <c r="AU39" i="23"/>
  <c r="AT39" i="23"/>
  <c r="AS39" i="23"/>
  <c r="AR39" i="23"/>
  <c r="AQ39" i="23"/>
  <c r="AP39" i="23"/>
  <c r="AN39" i="23"/>
  <c r="AM39" i="23"/>
  <c r="AL39" i="23"/>
  <c r="AK39" i="23"/>
  <c r="AI39" i="23"/>
  <c r="AH39" i="23"/>
  <c r="Z39" i="23"/>
  <c r="Y39" i="23"/>
  <c r="X39" i="23"/>
  <c r="P39" i="23"/>
  <c r="A39" i="23"/>
  <c r="AU38" i="23"/>
  <c r="AT38" i="23"/>
  <c r="AS38" i="23"/>
  <c r="AR38" i="23"/>
  <c r="AQ38" i="23"/>
  <c r="AP38" i="23"/>
  <c r="AN38" i="23"/>
  <c r="AM38" i="23"/>
  <c r="AL38" i="23"/>
  <c r="AK38" i="23"/>
  <c r="AI38" i="23"/>
  <c r="AH38" i="23"/>
  <c r="Z38" i="23"/>
  <c r="Y38" i="23"/>
  <c r="X38" i="23"/>
  <c r="P38" i="23"/>
  <c r="A38" i="23"/>
  <c r="AU37" i="23"/>
  <c r="AT37" i="23"/>
  <c r="AS37" i="23"/>
  <c r="AR37" i="23"/>
  <c r="AQ37" i="23"/>
  <c r="AP37" i="23"/>
  <c r="AN37" i="23"/>
  <c r="AM37" i="23"/>
  <c r="AL37" i="23"/>
  <c r="AK37" i="23"/>
  <c r="AI37" i="23"/>
  <c r="AH37" i="23"/>
  <c r="Z37" i="23"/>
  <c r="Y37" i="23"/>
  <c r="X37" i="23"/>
  <c r="P37" i="23"/>
  <c r="A37" i="23"/>
  <c r="AU36" i="23"/>
  <c r="AT36" i="23"/>
  <c r="AS36" i="23"/>
  <c r="AR36" i="23"/>
  <c r="AQ36" i="23"/>
  <c r="AP36" i="23"/>
  <c r="AN36" i="23"/>
  <c r="AM36" i="23"/>
  <c r="J103" i="23" s="1"/>
  <c r="AL36" i="23"/>
  <c r="AK36" i="23"/>
  <c r="AI36" i="23"/>
  <c r="AH36" i="23"/>
  <c r="Z36" i="23"/>
  <c r="Y36" i="23"/>
  <c r="X36" i="23"/>
  <c r="P36" i="23"/>
  <c r="A36" i="23"/>
  <c r="AU35" i="23"/>
  <c r="AT35" i="23"/>
  <c r="AS35" i="23"/>
  <c r="AR35" i="23"/>
  <c r="AQ35" i="23"/>
  <c r="AP35" i="23"/>
  <c r="AN35" i="23"/>
  <c r="AM35" i="23"/>
  <c r="AL35" i="23"/>
  <c r="AK35" i="23"/>
  <c r="AI35" i="23"/>
  <c r="AH35" i="23"/>
  <c r="Z35" i="23"/>
  <c r="Y35" i="23"/>
  <c r="X35" i="23"/>
  <c r="P35" i="23"/>
  <c r="A35" i="23"/>
  <c r="AU34" i="23"/>
  <c r="AT34" i="23"/>
  <c r="AS34" i="23"/>
  <c r="AR34" i="23"/>
  <c r="AQ34" i="23"/>
  <c r="AP34" i="23"/>
  <c r="AN34" i="23"/>
  <c r="AM34" i="23"/>
  <c r="AL34" i="23"/>
  <c r="J111" i="23" s="1"/>
  <c r="AK34" i="23"/>
  <c r="AI34" i="23"/>
  <c r="AH34" i="23"/>
  <c r="Z34" i="23"/>
  <c r="Y34" i="23"/>
  <c r="X34" i="23"/>
  <c r="P34" i="23"/>
  <c r="A34" i="23"/>
  <c r="AU30" i="23"/>
  <c r="AT30" i="23"/>
  <c r="AS30" i="23"/>
  <c r="AR30" i="23"/>
  <c r="AQ30" i="23"/>
  <c r="AP30" i="23"/>
  <c r="AN30" i="23"/>
  <c r="AM30" i="23"/>
  <c r="AL30" i="23"/>
  <c r="AK30" i="23"/>
  <c r="AI30" i="23"/>
  <c r="AH30" i="23"/>
  <c r="Z30" i="23"/>
  <c r="Y30" i="23"/>
  <c r="X30" i="23"/>
  <c r="P30" i="23"/>
  <c r="A30" i="23"/>
  <c r="AU29" i="23"/>
  <c r="AT29" i="23"/>
  <c r="AS29" i="23"/>
  <c r="AR29" i="23"/>
  <c r="AQ29" i="23"/>
  <c r="AP29" i="23"/>
  <c r="AN29" i="23"/>
  <c r="AM29" i="23"/>
  <c r="AL29" i="23"/>
  <c r="AK29" i="23"/>
  <c r="AI29" i="23"/>
  <c r="AH29" i="23"/>
  <c r="Z29" i="23"/>
  <c r="Y29" i="23"/>
  <c r="X29" i="23"/>
  <c r="P29" i="23"/>
  <c r="A29" i="23"/>
  <c r="AU28" i="23"/>
  <c r="AT28" i="23"/>
  <c r="AS28" i="23"/>
  <c r="AR28" i="23"/>
  <c r="AQ28" i="23"/>
  <c r="AP28" i="23"/>
  <c r="AN28" i="23"/>
  <c r="AM28" i="23"/>
  <c r="AL28" i="23"/>
  <c r="AK28" i="23"/>
  <c r="AI28" i="23"/>
  <c r="AH28" i="23"/>
  <c r="Z28" i="23"/>
  <c r="Y28" i="23"/>
  <c r="X28" i="23"/>
  <c r="P28" i="23"/>
  <c r="A28" i="23"/>
  <c r="AU27" i="23"/>
  <c r="AT27" i="23"/>
  <c r="AS27" i="23"/>
  <c r="AR27" i="23"/>
  <c r="AQ27" i="23"/>
  <c r="AP27" i="23"/>
  <c r="AN27" i="23"/>
  <c r="AM27" i="23"/>
  <c r="AL27" i="23"/>
  <c r="AK27" i="23"/>
  <c r="AI27" i="23"/>
  <c r="AH27" i="23"/>
  <c r="Z27" i="23"/>
  <c r="Y27" i="23"/>
  <c r="X27" i="23"/>
  <c r="P27" i="23"/>
  <c r="A27" i="23"/>
  <c r="AU26" i="23"/>
  <c r="AT26" i="23"/>
  <c r="AS26" i="23"/>
  <c r="AR26" i="23"/>
  <c r="AQ26" i="23"/>
  <c r="AP26" i="23"/>
  <c r="AN26" i="23"/>
  <c r="AM26" i="23"/>
  <c r="AL26" i="23"/>
  <c r="AK26" i="23"/>
  <c r="AI26" i="23"/>
  <c r="AH26" i="23"/>
  <c r="Z26" i="23"/>
  <c r="Y26" i="23"/>
  <c r="X26" i="23"/>
  <c r="P26" i="23"/>
  <c r="A26" i="23"/>
  <c r="AU25" i="23"/>
  <c r="AT25" i="23"/>
  <c r="AS25" i="23"/>
  <c r="AR25" i="23"/>
  <c r="AQ25" i="23"/>
  <c r="AP25" i="23"/>
  <c r="AN25" i="23"/>
  <c r="AM25" i="23"/>
  <c r="AL25" i="23"/>
  <c r="AK25" i="23"/>
  <c r="AI25" i="23"/>
  <c r="AH25" i="23"/>
  <c r="Z25" i="23"/>
  <c r="Y25" i="23"/>
  <c r="X25" i="23"/>
  <c r="P25" i="23"/>
  <c r="A25" i="23"/>
  <c r="AU24" i="23"/>
  <c r="AT24" i="23"/>
  <c r="AS24" i="23"/>
  <c r="AR24" i="23"/>
  <c r="AQ24" i="23"/>
  <c r="AP24" i="23"/>
  <c r="AN24" i="23"/>
  <c r="AM24" i="23"/>
  <c r="AL24" i="23"/>
  <c r="AK24" i="23"/>
  <c r="AI24" i="23"/>
  <c r="AH24" i="23"/>
  <c r="Z24" i="23"/>
  <c r="Y24" i="23"/>
  <c r="X24" i="23"/>
  <c r="P24" i="23"/>
  <c r="A24" i="23"/>
  <c r="AU23" i="23"/>
  <c r="AT23" i="23"/>
  <c r="AS23" i="23"/>
  <c r="AR23" i="23"/>
  <c r="AQ23" i="23"/>
  <c r="AP23" i="23"/>
  <c r="AN23" i="23"/>
  <c r="AM23" i="23"/>
  <c r="AL23" i="23"/>
  <c r="AK23" i="23"/>
  <c r="AI23" i="23"/>
  <c r="AH23" i="23"/>
  <c r="Z23" i="23"/>
  <c r="Y23" i="23"/>
  <c r="X23" i="23"/>
  <c r="P23" i="23"/>
  <c r="A23" i="23"/>
  <c r="AU22" i="23"/>
  <c r="AT22" i="23"/>
  <c r="AS22" i="23"/>
  <c r="AR22" i="23"/>
  <c r="AQ22" i="23"/>
  <c r="AP22" i="23"/>
  <c r="AN22" i="23"/>
  <c r="AM22" i="23"/>
  <c r="AL22" i="23"/>
  <c r="AK22" i="23"/>
  <c r="AI22" i="23"/>
  <c r="AH22" i="23"/>
  <c r="Z22" i="23"/>
  <c r="Y22" i="23"/>
  <c r="X22" i="23"/>
  <c r="P22" i="23"/>
  <c r="A22" i="23"/>
  <c r="AU21" i="23"/>
  <c r="AT21" i="23"/>
  <c r="AS21" i="23"/>
  <c r="AR21" i="23"/>
  <c r="AQ21" i="23"/>
  <c r="AP21" i="23"/>
  <c r="AN21" i="23"/>
  <c r="AM21" i="23"/>
  <c r="AL21" i="23"/>
  <c r="AK21" i="23"/>
  <c r="AI21" i="23"/>
  <c r="AH21" i="23"/>
  <c r="Z21" i="23"/>
  <c r="Y21" i="23"/>
  <c r="X21" i="23"/>
  <c r="P21" i="23"/>
  <c r="A21" i="23"/>
  <c r="AU20" i="23"/>
  <c r="AT20" i="23"/>
  <c r="AS20" i="23"/>
  <c r="AR20" i="23"/>
  <c r="AQ20" i="23"/>
  <c r="AP20" i="23"/>
  <c r="AN20" i="23"/>
  <c r="AM20" i="23"/>
  <c r="AL20" i="23"/>
  <c r="AK20" i="23"/>
  <c r="AI20" i="23"/>
  <c r="AH20" i="23"/>
  <c r="Z20" i="23"/>
  <c r="Y20" i="23"/>
  <c r="X20" i="23"/>
  <c r="P20" i="23"/>
  <c r="A20" i="23"/>
  <c r="AU19" i="23"/>
  <c r="AT19" i="23"/>
  <c r="AS19" i="23"/>
  <c r="AR19" i="23"/>
  <c r="AQ19" i="23"/>
  <c r="AP19" i="23"/>
  <c r="AN19" i="23"/>
  <c r="AM19" i="23"/>
  <c r="AL19" i="23"/>
  <c r="AK19" i="23"/>
  <c r="AI19" i="23"/>
  <c r="AH19" i="23"/>
  <c r="Z19" i="23"/>
  <c r="Y19" i="23"/>
  <c r="X19" i="23"/>
  <c r="P19" i="23"/>
  <c r="A19" i="23"/>
  <c r="AU18" i="23"/>
  <c r="AT18" i="23"/>
  <c r="AS18" i="23"/>
  <c r="AR18" i="23"/>
  <c r="AQ18" i="23"/>
  <c r="AP18" i="23"/>
  <c r="AN18" i="23"/>
  <c r="AM18" i="23"/>
  <c r="AL18" i="23"/>
  <c r="AK18" i="23"/>
  <c r="AI18" i="23"/>
  <c r="AH18" i="23"/>
  <c r="Z18" i="23"/>
  <c r="Y18" i="23"/>
  <c r="X18" i="23"/>
  <c r="P18" i="23"/>
  <c r="A18" i="23"/>
  <c r="AU17" i="23"/>
  <c r="AT17" i="23"/>
  <c r="AS17" i="23"/>
  <c r="AR17" i="23"/>
  <c r="AQ17" i="23"/>
  <c r="AP17" i="23"/>
  <c r="AN17" i="23"/>
  <c r="AM17" i="23"/>
  <c r="AL17" i="23"/>
  <c r="AK17" i="23"/>
  <c r="AI17" i="23"/>
  <c r="AH17" i="23"/>
  <c r="Z17" i="23"/>
  <c r="Y17" i="23"/>
  <c r="X17" i="23"/>
  <c r="P17" i="23"/>
  <c r="A17" i="23"/>
  <c r="AU16" i="23"/>
  <c r="AT16" i="23"/>
  <c r="AS16" i="23"/>
  <c r="AR16" i="23"/>
  <c r="AQ16" i="23"/>
  <c r="AP16" i="23"/>
  <c r="AN16" i="23"/>
  <c r="AM16" i="23"/>
  <c r="AL16" i="23"/>
  <c r="AK16" i="23"/>
  <c r="AI16" i="23"/>
  <c r="AH16" i="23"/>
  <c r="Z16" i="23"/>
  <c r="Y16" i="23"/>
  <c r="X16" i="23"/>
  <c r="P16" i="23"/>
  <c r="A16" i="23"/>
  <c r="AU15" i="23"/>
  <c r="AT15" i="23"/>
  <c r="AS15" i="23"/>
  <c r="AR15" i="23"/>
  <c r="AQ15" i="23"/>
  <c r="AP15" i="23"/>
  <c r="AN15" i="23"/>
  <c r="AM15" i="23"/>
  <c r="AL15" i="23"/>
  <c r="AK15" i="23"/>
  <c r="AI15" i="23"/>
  <c r="AH15" i="23"/>
  <c r="Z15" i="23"/>
  <c r="Y15" i="23"/>
  <c r="X15" i="23"/>
  <c r="P15" i="23"/>
  <c r="A15" i="23"/>
  <c r="AU14" i="23"/>
  <c r="AT14" i="23"/>
  <c r="AS14" i="23"/>
  <c r="AR14" i="23"/>
  <c r="AQ14" i="23"/>
  <c r="AP14" i="23"/>
  <c r="AN14" i="23"/>
  <c r="AM14" i="23"/>
  <c r="AL14" i="23"/>
  <c r="AK14" i="23"/>
  <c r="AI14" i="23"/>
  <c r="AH14" i="23"/>
  <c r="Z14" i="23"/>
  <c r="Y14" i="23"/>
  <c r="X14" i="23"/>
  <c r="P14" i="23"/>
  <c r="A14" i="23"/>
  <c r="AU13" i="23"/>
  <c r="AT13" i="23"/>
  <c r="AS13" i="23"/>
  <c r="AR13" i="23"/>
  <c r="AQ13" i="23"/>
  <c r="AP13" i="23"/>
  <c r="AN13" i="23"/>
  <c r="AM13" i="23"/>
  <c r="J91" i="23" s="1"/>
  <c r="AL13" i="23"/>
  <c r="AK13" i="23"/>
  <c r="AI13" i="23"/>
  <c r="AH13" i="23"/>
  <c r="Z13" i="23"/>
  <c r="Y13" i="23"/>
  <c r="P13" i="23"/>
  <c r="A13" i="23"/>
  <c r="AU12" i="23"/>
  <c r="AT12" i="23"/>
  <c r="AS12" i="23"/>
  <c r="AR12" i="23"/>
  <c r="AQ12" i="23"/>
  <c r="AP12" i="23"/>
  <c r="X12" i="23" s="1"/>
  <c r="AN12" i="23"/>
  <c r="AM12" i="23"/>
  <c r="AL12" i="23"/>
  <c r="AK12" i="23"/>
  <c r="AI12" i="23"/>
  <c r="Z12" i="23"/>
  <c r="Y12" i="23"/>
  <c r="P12" i="23"/>
  <c r="A12" i="23"/>
  <c r="AU11" i="23"/>
  <c r="AT11" i="23"/>
  <c r="AS11" i="23"/>
  <c r="AR11" i="23"/>
  <c r="AQ11" i="23"/>
  <c r="AP11" i="23"/>
  <c r="X11" i="23" s="1"/>
  <c r="Y11" i="23" s="1"/>
  <c r="AN11" i="23"/>
  <c r="AM11" i="23"/>
  <c r="AL11" i="23"/>
  <c r="J110" i="23" s="1"/>
  <c r="AK11" i="23"/>
  <c r="AI11" i="23"/>
  <c r="Z11" i="23"/>
  <c r="P11" i="23"/>
  <c r="A11" i="23"/>
  <c r="X13" i="23" l="1"/>
  <c r="AH11" i="23"/>
  <c r="AH12" i="23"/>
  <c r="D57" i="23"/>
  <c r="F58" i="23"/>
  <c r="H58" i="23" s="1"/>
  <c r="J87" i="23"/>
  <c r="J99" i="23"/>
  <c r="J84" i="23"/>
  <c r="J88" i="23"/>
  <c r="J92" i="23"/>
  <c r="J100" i="23"/>
  <c r="J104" i="23"/>
  <c r="J83" i="23"/>
  <c r="J81" i="23"/>
  <c r="J85" i="23"/>
  <c r="J89" i="23"/>
  <c r="J97" i="23"/>
  <c r="J101" i="23"/>
  <c r="J105" i="23"/>
  <c r="J82" i="23"/>
  <c r="J86" i="23"/>
  <c r="J90" i="23"/>
  <c r="J98" i="23"/>
  <c r="J102" i="23"/>
  <c r="A30" i="1"/>
  <c r="A35" i="1"/>
  <c r="A36" i="1"/>
  <c r="A37" i="1"/>
  <c r="A38" i="1"/>
  <c r="A39" i="1"/>
  <c r="A40" i="1"/>
  <c r="A41" i="1"/>
  <c r="A42" i="1"/>
  <c r="A43" i="1"/>
  <c r="A44" i="1"/>
  <c r="A45" i="1"/>
  <c r="A46" i="1"/>
  <c r="A47" i="1"/>
  <c r="A48" i="1"/>
  <c r="A49" i="1"/>
  <c r="A50" i="1"/>
  <c r="A51" i="1"/>
  <c r="A52" i="1"/>
  <c r="A53" i="1"/>
  <c r="A34" i="1"/>
  <c r="AT35" i="1"/>
  <c r="AU35" i="1"/>
  <c r="AV35" i="1"/>
  <c r="AT36" i="1"/>
  <c r="AU36" i="1"/>
  <c r="AV36" i="1"/>
  <c r="AT37" i="1"/>
  <c r="AU37" i="1"/>
  <c r="AV37" i="1"/>
  <c r="AT38" i="1"/>
  <c r="AU38" i="1"/>
  <c r="AV38" i="1"/>
  <c r="AT39" i="1"/>
  <c r="AU39" i="1"/>
  <c r="AV39" i="1"/>
  <c r="AT40" i="1"/>
  <c r="AU40" i="1"/>
  <c r="AV40" i="1"/>
  <c r="AT41" i="1"/>
  <c r="AU41" i="1"/>
  <c r="AV41" i="1"/>
  <c r="AT42" i="1"/>
  <c r="AU42" i="1"/>
  <c r="AV42" i="1"/>
  <c r="AT43" i="1"/>
  <c r="AU43" i="1"/>
  <c r="AV43" i="1"/>
  <c r="AT44" i="1"/>
  <c r="AU44" i="1"/>
  <c r="AV44" i="1"/>
  <c r="AT45" i="1"/>
  <c r="AU45" i="1"/>
  <c r="AV45" i="1"/>
  <c r="AT46" i="1"/>
  <c r="AU46" i="1"/>
  <c r="AV46" i="1"/>
  <c r="AT47" i="1"/>
  <c r="AU47" i="1"/>
  <c r="AV47" i="1"/>
  <c r="AT48" i="1"/>
  <c r="AU48" i="1"/>
  <c r="AV48" i="1"/>
  <c r="AT49" i="1"/>
  <c r="AU49" i="1"/>
  <c r="AV49" i="1"/>
  <c r="AT50" i="1"/>
  <c r="AU50" i="1"/>
  <c r="AV50" i="1"/>
  <c r="AT51" i="1"/>
  <c r="AU51" i="1"/>
  <c r="AV51" i="1"/>
  <c r="AT52" i="1"/>
  <c r="AU52" i="1"/>
  <c r="AV52" i="1"/>
  <c r="AT53" i="1"/>
  <c r="AU53" i="1"/>
  <c r="AV53" i="1"/>
  <c r="AV34" i="1"/>
  <c r="AU34" i="1"/>
  <c r="AT34" i="1"/>
  <c r="Z12" i="1"/>
  <c r="Z13" i="1"/>
  <c r="Z14" i="1"/>
  <c r="Z15" i="1"/>
  <c r="Z16" i="1"/>
  <c r="Z17" i="1"/>
  <c r="Z18" i="1"/>
  <c r="Z19" i="1"/>
  <c r="Z20" i="1"/>
  <c r="Z21" i="1"/>
  <c r="Z22" i="1"/>
  <c r="Z23" i="1"/>
  <c r="Z24" i="1"/>
  <c r="Z25" i="1"/>
  <c r="Z26" i="1"/>
  <c r="Z27" i="1"/>
  <c r="Z28" i="1"/>
  <c r="Z29" i="1"/>
  <c r="Z30" i="1"/>
  <c r="Z34" i="1"/>
  <c r="Z35" i="1"/>
  <c r="Z36" i="1"/>
  <c r="Z37" i="1"/>
  <c r="Z38" i="1"/>
  <c r="Z39" i="1"/>
  <c r="Z40" i="1"/>
  <c r="Z41" i="1"/>
  <c r="Z42" i="1"/>
  <c r="Z43" i="1"/>
  <c r="Z44" i="1"/>
  <c r="Z45" i="1"/>
  <c r="Z46" i="1"/>
  <c r="Z47" i="1"/>
  <c r="Z48" i="1"/>
  <c r="Z49" i="1"/>
  <c r="Z50" i="1"/>
  <c r="Z51" i="1"/>
  <c r="Z52" i="1"/>
  <c r="Z53" i="1"/>
  <c r="Z11" i="1"/>
  <c r="P53" i="1"/>
  <c r="P52" i="1"/>
  <c r="P51" i="1"/>
  <c r="P50" i="1"/>
  <c r="P49" i="1"/>
  <c r="P48" i="1"/>
  <c r="P47" i="1"/>
  <c r="P46" i="1"/>
  <c r="P45" i="1"/>
  <c r="AQ45" i="1" s="1"/>
  <c r="P44" i="1"/>
  <c r="P43" i="1"/>
  <c r="AQ43" i="1" s="1"/>
  <c r="P42" i="1"/>
  <c r="AQ42" i="1" s="1"/>
  <c r="P41" i="1"/>
  <c r="AQ41" i="1" s="1"/>
  <c r="P40" i="1"/>
  <c r="AQ40" i="1" s="1"/>
  <c r="P39" i="1"/>
  <c r="AQ39" i="1" s="1"/>
  <c r="P38" i="1"/>
  <c r="AQ38" i="1" s="1"/>
  <c r="P37" i="1"/>
  <c r="AQ37" i="1" s="1"/>
  <c r="P36" i="1"/>
  <c r="AQ36" i="1" s="1"/>
  <c r="P35" i="1"/>
  <c r="P34" i="1"/>
  <c r="P12" i="1"/>
  <c r="P13" i="1"/>
  <c r="P14" i="1"/>
  <c r="P15" i="1"/>
  <c r="AQ15" i="1" s="1"/>
  <c r="P16" i="1"/>
  <c r="AQ16" i="1" s="1"/>
  <c r="P17" i="1"/>
  <c r="P18" i="1"/>
  <c r="P19" i="1"/>
  <c r="P20" i="1"/>
  <c r="AQ20" i="1" s="1"/>
  <c r="P21" i="1"/>
  <c r="AQ21" i="1" s="1"/>
  <c r="P22" i="1"/>
  <c r="AQ22" i="1" s="1"/>
  <c r="P23" i="1"/>
  <c r="AQ23" i="1" s="1"/>
  <c r="P24" i="1"/>
  <c r="AQ24" i="1" s="1"/>
  <c r="P25" i="1"/>
  <c r="AQ25" i="1" s="1"/>
  <c r="P26" i="1"/>
  <c r="AQ26" i="1" s="1"/>
  <c r="P27" i="1"/>
  <c r="P28" i="1"/>
  <c r="P29" i="1"/>
  <c r="P30" i="1"/>
  <c r="P11" i="1"/>
  <c r="AQ11" i="1" s="1"/>
  <c r="AS35" i="1"/>
  <c r="BE6" i="9" s="1"/>
  <c r="AS36" i="1"/>
  <c r="AS37" i="1"/>
  <c r="AS38" i="1"/>
  <c r="AS39" i="1"/>
  <c r="AS40" i="1"/>
  <c r="AS41" i="1"/>
  <c r="AS42" i="1"/>
  <c r="AS43" i="1"/>
  <c r="AS44" i="1"/>
  <c r="AS45" i="1"/>
  <c r="AS46" i="1"/>
  <c r="AS47" i="1"/>
  <c r="AS48" i="1"/>
  <c r="AS49" i="1"/>
  <c r="AS50" i="1"/>
  <c r="AS51" i="1"/>
  <c r="AS52" i="1"/>
  <c r="AS53" i="1"/>
  <c r="AS34" i="1"/>
  <c r="AS12" i="1"/>
  <c r="AT12" i="1"/>
  <c r="AU12" i="1"/>
  <c r="AV12" i="1"/>
  <c r="AS13" i="1"/>
  <c r="AT13" i="1"/>
  <c r="AU13" i="1"/>
  <c r="AV13" i="1"/>
  <c r="AS14" i="1"/>
  <c r="AT14" i="1"/>
  <c r="AU14" i="1"/>
  <c r="AV14" i="1"/>
  <c r="AS15" i="1"/>
  <c r="AT15" i="1"/>
  <c r="AU15" i="1"/>
  <c r="AV15" i="1"/>
  <c r="AS16" i="1"/>
  <c r="AT16" i="1"/>
  <c r="AU16" i="1"/>
  <c r="AV16" i="1"/>
  <c r="AS17" i="1"/>
  <c r="AT17" i="1"/>
  <c r="AU17" i="1"/>
  <c r="AV17" i="1"/>
  <c r="AS18" i="1"/>
  <c r="AT18" i="1"/>
  <c r="AU18" i="1"/>
  <c r="AV18" i="1"/>
  <c r="AS19" i="1"/>
  <c r="AT19" i="1"/>
  <c r="AU19" i="1"/>
  <c r="AV19" i="1"/>
  <c r="AS20" i="1"/>
  <c r="AT20" i="1"/>
  <c r="AU20" i="1"/>
  <c r="AV20" i="1"/>
  <c r="AS21" i="1"/>
  <c r="AT21" i="1"/>
  <c r="AU21" i="1"/>
  <c r="AV21" i="1"/>
  <c r="AS22" i="1"/>
  <c r="AT22" i="1"/>
  <c r="AU22" i="1"/>
  <c r="AV22" i="1"/>
  <c r="AS23" i="1"/>
  <c r="AT23" i="1"/>
  <c r="AU23" i="1"/>
  <c r="AV23" i="1"/>
  <c r="AS24" i="1"/>
  <c r="AT24" i="1"/>
  <c r="AU24" i="1"/>
  <c r="AV24" i="1"/>
  <c r="AS25" i="1"/>
  <c r="AT25" i="1"/>
  <c r="AU25" i="1"/>
  <c r="AV25" i="1"/>
  <c r="AS26" i="1"/>
  <c r="AT26" i="1"/>
  <c r="AU26" i="1"/>
  <c r="AV26" i="1"/>
  <c r="AS27" i="1"/>
  <c r="AT27" i="1"/>
  <c r="AU27" i="1"/>
  <c r="AV27" i="1"/>
  <c r="AS28" i="1"/>
  <c r="AT28" i="1"/>
  <c r="AU28" i="1"/>
  <c r="AV28" i="1"/>
  <c r="AS29" i="1"/>
  <c r="AT29" i="1"/>
  <c r="AU29" i="1"/>
  <c r="AV29" i="1"/>
  <c r="AS30" i="1"/>
  <c r="AT30" i="1"/>
  <c r="AU30" i="1"/>
  <c r="AV30" i="1"/>
  <c r="AU11" i="1"/>
  <c r="AS11" i="1"/>
  <c r="BE4" i="9" s="1"/>
  <c r="BA35" i="1"/>
  <c r="BB35" i="1"/>
  <c r="BC35" i="1"/>
  <c r="BA36" i="1"/>
  <c r="BB36" i="1"/>
  <c r="BC36" i="1"/>
  <c r="BA37" i="1"/>
  <c r="BB37" i="1"/>
  <c r="BC37" i="1"/>
  <c r="BA38" i="1"/>
  <c r="BB38" i="1"/>
  <c r="BC38" i="1"/>
  <c r="BA39" i="1"/>
  <c r="BB39" i="1"/>
  <c r="BC39" i="1"/>
  <c r="BA40" i="1"/>
  <c r="BB40" i="1"/>
  <c r="BC40" i="1"/>
  <c r="BA41" i="1"/>
  <c r="BB41" i="1"/>
  <c r="BC41" i="1"/>
  <c r="BA42" i="1"/>
  <c r="BB42" i="1"/>
  <c r="BC42" i="1"/>
  <c r="BA43" i="1"/>
  <c r="BB43" i="1"/>
  <c r="BC43" i="1"/>
  <c r="BA44" i="1"/>
  <c r="BB44" i="1"/>
  <c r="BC44" i="1"/>
  <c r="BA45" i="1"/>
  <c r="BB45" i="1"/>
  <c r="BC45" i="1"/>
  <c r="BA46" i="1"/>
  <c r="BB46" i="1"/>
  <c r="BC46" i="1"/>
  <c r="BA47" i="1"/>
  <c r="BB47" i="1"/>
  <c r="BC47" i="1"/>
  <c r="BA48" i="1"/>
  <c r="BB48" i="1"/>
  <c r="BC48" i="1"/>
  <c r="BA49" i="1"/>
  <c r="BB49" i="1"/>
  <c r="BC49" i="1"/>
  <c r="BA50" i="1"/>
  <c r="BB50" i="1"/>
  <c r="BC50" i="1"/>
  <c r="BA51" i="1"/>
  <c r="BB51" i="1"/>
  <c r="BC51" i="1"/>
  <c r="BA52" i="1"/>
  <c r="BB52" i="1"/>
  <c r="BC52" i="1"/>
  <c r="BA53" i="1"/>
  <c r="BB53" i="1"/>
  <c r="BC53" i="1"/>
  <c r="BA34" i="1"/>
  <c r="BC34" i="1"/>
  <c r="BB34" i="1"/>
  <c r="BA12" i="1"/>
  <c r="BB12" i="1"/>
  <c r="BC12" i="1"/>
  <c r="BA13" i="1"/>
  <c r="BB13" i="1"/>
  <c r="BC13" i="1"/>
  <c r="BA14" i="1"/>
  <c r="BB14" i="1"/>
  <c r="BC14" i="1"/>
  <c r="BA15" i="1"/>
  <c r="BB15" i="1"/>
  <c r="BC15" i="1"/>
  <c r="BA16" i="1"/>
  <c r="BB16" i="1"/>
  <c r="BC16" i="1"/>
  <c r="BA17" i="1"/>
  <c r="BB17" i="1"/>
  <c r="BC17" i="1"/>
  <c r="BA18" i="1"/>
  <c r="BB18" i="1"/>
  <c r="BC18" i="1"/>
  <c r="BA19" i="1"/>
  <c r="BB19" i="1"/>
  <c r="BC19" i="1"/>
  <c r="BA20" i="1"/>
  <c r="BB20" i="1"/>
  <c r="BC20" i="1"/>
  <c r="BA21" i="1"/>
  <c r="BB21" i="1"/>
  <c r="BC21" i="1"/>
  <c r="BA22" i="1"/>
  <c r="BB22" i="1"/>
  <c r="BC22" i="1"/>
  <c r="BA23" i="1"/>
  <c r="BB23" i="1"/>
  <c r="BC23" i="1"/>
  <c r="BA24" i="1"/>
  <c r="BB24" i="1"/>
  <c r="BC24" i="1"/>
  <c r="BA25" i="1"/>
  <c r="BB25" i="1"/>
  <c r="BC25" i="1"/>
  <c r="BA26" i="1"/>
  <c r="BB26" i="1"/>
  <c r="BC26" i="1"/>
  <c r="BA27" i="1"/>
  <c r="BB27" i="1"/>
  <c r="BC27" i="1"/>
  <c r="BA28" i="1"/>
  <c r="BB28" i="1"/>
  <c r="BC28" i="1"/>
  <c r="BA29" i="1"/>
  <c r="BB29" i="1"/>
  <c r="BC29" i="1"/>
  <c r="BA30" i="1"/>
  <c r="BB30" i="1"/>
  <c r="BC30" i="1"/>
  <c r="BA11" i="1"/>
  <c r="AX11" i="1"/>
  <c r="BC11" i="1"/>
  <c r="BB11" i="1"/>
  <c r="E58" i="1"/>
  <c r="D58" i="1" s="1"/>
  <c r="G58" i="1"/>
  <c r="G57" i="1"/>
  <c r="E57" i="1"/>
  <c r="D57" i="1" s="1"/>
  <c r="F57" i="1" s="1"/>
  <c r="H57" i="1" s="1"/>
  <c r="BE5" i="9" l="1"/>
  <c r="BH5" i="9" s="1"/>
  <c r="BH4" i="9"/>
  <c r="BI4" i="9"/>
  <c r="BH6" i="9"/>
  <c r="BI6" i="9"/>
  <c r="AQ17" i="1"/>
  <c r="AQ19" i="1"/>
  <c r="AQ18" i="1"/>
  <c r="AQ46" i="1"/>
  <c r="AQ47" i="1"/>
  <c r="AQ49" i="1"/>
  <c r="AQ13" i="1"/>
  <c r="AQ50" i="1"/>
  <c r="AQ30" i="1"/>
  <c r="AQ12" i="1"/>
  <c r="AQ51" i="1"/>
  <c r="AQ29" i="1"/>
  <c r="AQ34" i="1"/>
  <c r="BJ4" i="9" s="1"/>
  <c r="AQ52" i="1"/>
  <c r="AQ48" i="1"/>
  <c r="AQ14" i="1"/>
  <c r="AQ28" i="1"/>
  <c r="AQ35" i="1"/>
  <c r="BJ6" i="9" s="1"/>
  <c r="AQ53" i="1"/>
  <c r="AQ27" i="1"/>
  <c r="AQ44" i="1"/>
  <c r="D59" i="23"/>
  <c r="F57" i="23"/>
  <c r="J102" i="1"/>
  <c r="J106" i="1"/>
  <c r="J110" i="1"/>
  <c r="J114" i="1"/>
  <c r="J105" i="1"/>
  <c r="J103" i="1"/>
  <c r="J107" i="1"/>
  <c r="J111" i="1"/>
  <c r="J115" i="1"/>
  <c r="J109" i="1"/>
  <c r="J104" i="1"/>
  <c r="J108" i="1"/>
  <c r="J112" i="1"/>
  <c r="J113" i="1"/>
  <c r="F58" i="1"/>
  <c r="H58" i="1" s="1"/>
  <c r="BI5" i="9" l="1"/>
  <c r="BJ5" i="9"/>
  <c r="H57" i="23"/>
  <c r="F59" i="23"/>
  <c r="H59" i="23" s="1"/>
  <c r="H12" i="4"/>
  <c r="H13" i="4"/>
  <c r="H11" i="4"/>
  <c r="E9" i="4"/>
  <c r="E8" i="4"/>
  <c r="E6" i="4"/>
  <c r="BZ4" i="9" l="1"/>
  <c r="BC4" i="9"/>
  <c r="A12" i="1"/>
  <c r="A13" i="1"/>
  <c r="A14" i="1"/>
  <c r="A15" i="1"/>
  <c r="A16" i="1"/>
  <c r="A17" i="1"/>
  <c r="A18" i="1"/>
  <c r="A19" i="1"/>
  <c r="A20" i="1"/>
  <c r="A21" i="1"/>
  <c r="A22" i="1"/>
  <c r="A23" i="1"/>
  <c r="A24" i="1"/>
  <c r="A25" i="1"/>
  <c r="A26" i="1"/>
  <c r="A27" i="1"/>
  <c r="A28" i="1"/>
  <c r="A29" i="1"/>
  <c r="A11" i="1"/>
  <c r="G20" i="9" l="1"/>
  <c r="E20" i="9" s="1"/>
  <c r="G38" i="9"/>
  <c r="E38" i="9" s="1"/>
  <c r="G21" i="9"/>
  <c r="E21" i="9" s="1"/>
  <c r="G39" i="9"/>
  <c r="E39" i="9" s="1"/>
  <c r="G22" i="9"/>
  <c r="E22" i="9" s="1"/>
  <c r="G40" i="9"/>
  <c r="E40" i="9" s="1"/>
  <c r="G5" i="9"/>
  <c r="E5" i="9" s="1"/>
  <c r="G23" i="9"/>
  <c r="E23" i="9" s="1"/>
  <c r="G41" i="9"/>
  <c r="E41" i="9" s="1"/>
  <c r="G42" i="9"/>
  <c r="E42" i="9" s="1"/>
  <c r="G9" i="9"/>
  <c r="E9" i="9" s="1"/>
  <c r="G4" i="9"/>
  <c r="G10" i="9"/>
  <c r="E10" i="9" s="1"/>
  <c r="G13" i="9"/>
  <c r="E13" i="9" s="1"/>
  <c r="G14" i="9"/>
  <c r="E14" i="9" s="1"/>
  <c r="G6" i="9"/>
  <c r="E6" i="9" s="1"/>
  <c r="G24" i="9"/>
  <c r="E24" i="9" s="1"/>
  <c r="G7" i="9"/>
  <c r="E7" i="9" s="1"/>
  <c r="G25" i="9"/>
  <c r="E25" i="9" s="1"/>
  <c r="G43" i="9"/>
  <c r="E43" i="9" s="1"/>
  <c r="G8" i="9"/>
  <c r="E8" i="9" s="1"/>
  <c r="G26" i="9"/>
  <c r="E26" i="9" s="1"/>
  <c r="G44" i="9"/>
  <c r="E44" i="9" s="1"/>
  <c r="G27" i="9"/>
  <c r="E27" i="9" s="1"/>
  <c r="G28" i="9"/>
  <c r="E28" i="9" s="1"/>
  <c r="G11" i="9"/>
  <c r="E11" i="9" s="1"/>
  <c r="G29" i="9"/>
  <c r="E29" i="9" s="1"/>
  <c r="G12" i="9"/>
  <c r="E12" i="9" s="1"/>
  <c r="G30" i="9"/>
  <c r="E30" i="9" s="1"/>
  <c r="G31" i="9"/>
  <c r="E31" i="9" s="1"/>
  <c r="G32" i="9"/>
  <c r="E32" i="9" s="1"/>
  <c r="G15" i="9"/>
  <c r="E15" i="9" s="1"/>
  <c r="G33" i="9"/>
  <c r="E33" i="9" s="1"/>
  <c r="G16" i="9"/>
  <c r="E16" i="9" s="1"/>
  <c r="G34" i="9"/>
  <c r="E34" i="9" s="1"/>
  <c r="G17" i="9"/>
  <c r="E17" i="9" s="1"/>
  <c r="G35" i="9"/>
  <c r="E35" i="9" s="1"/>
  <c r="G18" i="9"/>
  <c r="E18" i="9" s="1"/>
  <c r="G36" i="9"/>
  <c r="E36" i="9" s="1"/>
  <c r="G19" i="9"/>
  <c r="E19" i="9" s="1"/>
  <c r="G37" i="9"/>
  <c r="E37" i="9" s="1"/>
  <c r="U4" i="9"/>
  <c r="U5" i="9"/>
  <c r="V5" i="9" s="1"/>
  <c r="Q5" i="9"/>
  <c r="Y7" i="9"/>
  <c r="AA7" i="9" s="1"/>
  <c r="Y25" i="9"/>
  <c r="AA25" i="9" s="1"/>
  <c r="Q40" i="9"/>
  <c r="U27" i="9"/>
  <c r="V27" i="9" s="1"/>
  <c r="U12" i="9"/>
  <c r="V12" i="9" s="1"/>
  <c r="Y19" i="9"/>
  <c r="AA19" i="9" s="1"/>
  <c r="U15" i="9"/>
  <c r="V15" i="9" s="1"/>
  <c r="U7" i="9"/>
  <c r="V7" i="9" s="1"/>
  <c r="Y43" i="9"/>
  <c r="AA43" i="9" s="1"/>
  <c r="Y10" i="9"/>
  <c r="AA10" i="9" s="1"/>
  <c r="Q25" i="9"/>
  <c r="R25" i="9" s="1"/>
  <c r="U30" i="9"/>
  <c r="V30" i="9" s="1"/>
  <c r="U36" i="9"/>
  <c r="V36" i="9" s="1"/>
  <c r="Q33" i="9"/>
  <c r="U22" i="9"/>
  <c r="V22" i="9" s="1"/>
  <c r="Y28" i="9"/>
  <c r="AA28" i="9" s="1"/>
  <c r="Q43" i="9"/>
  <c r="R43" i="9" s="1"/>
  <c r="Q10" i="9"/>
  <c r="Y20" i="9"/>
  <c r="AA20" i="9" s="1"/>
  <c r="U16" i="9"/>
  <c r="V16" i="9" s="1"/>
  <c r="Y5" i="9"/>
  <c r="AA5" i="9" s="1"/>
  <c r="U40" i="9"/>
  <c r="V40" i="9" s="1"/>
  <c r="U6" i="9"/>
  <c r="V6" i="9" s="1"/>
  <c r="Y13" i="9"/>
  <c r="AA13" i="9" s="1"/>
  <c r="Q28" i="9"/>
  <c r="U37" i="9"/>
  <c r="V37" i="9" s="1"/>
  <c r="Q34" i="9"/>
  <c r="Q20" i="9"/>
  <c r="U25" i="9"/>
  <c r="V25" i="9" s="1"/>
  <c r="Y31" i="9"/>
  <c r="AA31" i="9" s="1"/>
  <c r="Y16" i="9"/>
  <c r="AA16" i="9" s="1"/>
  <c r="Y21" i="9"/>
  <c r="AA21" i="9" s="1"/>
  <c r="U17" i="9"/>
  <c r="V17" i="9" s="1"/>
  <c r="Q7" i="9"/>
  <c r="R7" i="9" s="1"/>
  <c r="Q38" i="9"/>
  <c r="R38" i="9" s="1"/>
  <c r="U43" i="9"/>
  <c r="V43" i="9" s="1"/>
  <c r="U10" i="9"/>
  <c r="V10" i="9" s="1"/>
  <c r="Y34" i="9"/>
  <c r="AA34" i="9" s="1"/>
  <c r="Y22" i="9"/>
  <c r="AA22" i="9" s="1"/>
  <c r="Q35" i="9"/>
  <c r="R35" i="9" s="1"/>
  <c r="Y23" i="9"/>
  <c r="AA23" i="9" s="1"/>
  <c r="Y8" i="9"/>
  <c r="AA8" i="9" s="1"/>
  <c r="Q23" i="9"/>
  <c r="R23" i="9" s="1"/>
  <c r="U28" i="9"/>
  <c r="V28" i="9" s="1"/>
  <c r="U13" i="9"/>
  <c r="V13" i="9" s="1"/>
  <c r="Q13" i="9"/>
  <c r="U18" i="9"/>
  <c r="V18" i="9" s="1"/>
  <c r="Y41" i="9"/>
  <c r="AA41" i="9" s="1"/>
  <c r="Y26" i="9"/>
  <c r="AA26" i="9" s="1"/>
  <c r="Q41" i="9"/>
  <c r="R41" i="9" s="1"/>
  <c r="Q8" i="9"/>
  <c r="U31" i="9"/>
  <c r="V31" i="9" s="1"/>
  <c r="Y36" i="9"/>
  <c r="AA36" i="9" s="1"/>
  <c r="U19" i="9"/>
  <c r="V19" i="9" s="1"/>
  <c r="U20" i="9"/>
  <c r="V20" i="9" s="1"/>
  <c r="Y44" i="9"/>
  <c r="AA44" i="9" s="1"/>
  <c r="Y11" i="9"/>
  <c r="AA11" i="9" s="1"/>
  <c r="Q26" i="9"/>
  <c r="Q11" i="9"/>
  <c r="R11" i="9" s="1"/>
  <c r="Q14" i="9"/>
  <c r="U33" i="9"/>
  <c r="V33" i="9" s="1"/>
  <c r="U38" i="9"/>
  <c r="V38" i="9" s="1"/>
  <c r="U23" i="9"/>
  <c r="V23" i="9" s="1"/>
  <c r="Y29" i="9"/>
  <c r="AA29" i="9" s="1"/>
  <c r="Q44" i="9"/>
  <c r="Q29" i="9"/>
  <c r="Y37" i="9"/>
  <c r="AA37" i="9" s="1"/>
  <c r="U34" i="9"/>
  <c r="V34" i="9" s="1"/>
  <c r="Q18" i="9"/>
  <c r="U41" i="9"/>
  <c r="V41" i="9" s="1"/>
  <c r="U8" i="9"/>
  <c r="V8" i="9" s="1"/>
  <c r="Y14" i="9"/>
  <c r="AA14" i="9" s="1"/>
  <c r="Y17" i="9"/>
  <c r="AA17" i="9" s="1"/>
  <c r="Q15" i="9"/>
  <c r="R15" i="9" s="1"/>
  <c r="Y6" i="9"/>
  <c r="AA6" i="9" s="1"/>
  <c r="Q36" i="9"/>
  <c r="Q21" i="9"/>
  <c r="U26" i="9"/>
  <c r="V26" i="9" s="1"/>
  <c r="Y32" i="9"/>
  <c r="AA32" i="9" s="1"/>
  <c r="Y35" i="9"/>
  <c r="AA35" i="9" s="1"/>
  <c r="Y38" i="9"/>
  <c r="AA38" i="9" s="1"/>
  <c r="Q6" i="9"/>
  <c r="Y24" i="9"/>
  <c r="AA24" i="9" s="1"/>
  <c r="Q39" i="9"/>
  <c r="R39" i="9" s="1"/>
  <c r="U29" i="9"/>
  <c r="V29" i="9" s="1"/>
  <c r="Y42" i="9"/>
  <c r="AA42" i="9" s="1"/>
  <c r="Q9" i="9"/>
  <c r="U21" i="9"/>
  <c r="V21" i="9" s="1"/>
  <c r="Q27" i="9"/>
  <c r="R27" i="9" s="1"/>
  <c r="U39" i="9"/>
  <c r="V39" i="9" s="1"/>
  <c r="Y15" i="9"/>
  <c r="AA15" i="9" s="1"/>
  <c r="Q19" i="9"/>
  <c r="R19" i="9" s="1"/>
  <c r="Y33" i="9"/>
  <c r="AA33" i="9" s="1"/>
  <c r="Q37" i="9"/>
  <c r="U14" i="9"/>
  <c r="V14" i="9" s="1"/>
  <c r="Y9" i="9"/>
  <c r="AA9" i="9" s="1"/>
  <c r="U32" i="9"/>
  <c r="V32" i="9" s="1"/>
  <c r="Y27" i="9"/>
  <c r="AA27" i="9" s="1"/>
  <c r="Q12" i="9"/>
  <c r="U24" i="9"/>
  <c r="V24" i="9" s="1"/>
  <c r="Q30" i="9"/>
  <c r="U42" i="9"/>
  <c r="V42" i="9" s="1"/>
  <c r="Y18" i="9"/>
  <c r="AA18" i="9" s="1"/>
  <c r="Q22" i="9"/>
  <c r="U35" i="9"/>
  <c r="V35" i="9" s="1"/>
  <c r="U44" i="9"/>
  <c r="V44" i="9" s="1"/>
  <c r="Q16" i="9"/>
  <c r="Q24" i="9"/>
  <c r="Y39" i="9"/>
  <c r="AA39" i="9" s="1"/>
  <c r="Q42" i="9"/>
  <c r="Q17" i="9"/>
  <c r="R17" i="9" s="1"/>
  <c r="Y12" i="9"/>
  <c r="AA12" i="9" s="1"/>
  <c r="Y40" i="9"/>
  <c r="AA40" i="9" s="1"/>
  <c r="Y30" i="9"/>
  <c r="AA30" i="9" s="1"/>
  <c r="Q31" i="9"/>
  <c r="U9" i="9"/>
  <c r="V9" i="9" s="1"/>
  <c r="Q32" i="9"/>
  <c r="U11" i="9"/>
  <c r="V11" i="9" s="1"/>
  <c r="H7" i="9"/>
  <c r="W7" i="9"/>
  <c r="H8" i="9"/>
  <c r="M9" i="9"/>
  <c r="S9" i="9"/>
  <c r="X9" i="9"/>
  <c r="M10" i="9"/>
  <c r="W10" i="9"/>
  <c r="N11" i="9"/>
  <c r="T11" i="9"/>
  <c r="N12" i="9"/>
  <c r="T12" i="9"/>
  <c r="X12" i="9"/>
  <c r="C13" i="9"/>
  <c r="H15" i="9"/>
  <c r="W15" i="9"/>
  <c r="H16" i="9"/>
  <c r="M17" i="9"/>
  <c r="S17" i="9"/>
  <c r="X17" i="9"/>
  <c r="M18" i="9"/>
  <c r="W18" i="9"/>
  <c r="N19" i="9"/>
  <c r="T19" i="9"/>
  <c r="N20" i="9"/>
  <c r="T20" i="9"/>
  <c r="X20" i="9"/>
  <c r="H23" i="9"/>
  <c r="W23" i="9"/>
  <c r="H24" i="9"/>
  <c r="M25" i="9"/>
  <c r="S25" i="9"/>
  <c r="X25" i="9"/>
  <c r="M26" i="9"/>
  <c r="S26" i="9"/>
  <c r="W26" i="9"/>
  <c r="N27" i="9"/>
  <c r="T27" i="9"/>
  <c r="N28" i="9"/>
  <c r="T28" i="9"/>
  <c r="X28" i="9"/>
  <c r="H5" i="9"/>
  <c r="W5" i="9"/>
  <c r="H6" i="9"/>
  <c r="M7" i="9"/>
  <c r="S7" i="9"/>
  <c r="X7" i="9"/>
  <c r="M8" i="9"/>
  <c r="S8" i="9"/>
  <c r="W8" i="9"/>
  <c r="N9" i="9"/>
  <c r="T9" i="9"/>
  <c r="N10" i="9"/>
  <c r="X10" i="9"/>
  <c r="M5" i="9"/>
  <c r="X5" i="9"/>
  <c r="M6" i="9"/>
  <c r="W6" i="9"/>
  <c r="N7" i="9"/>
  <c r="T7" i="9"/>
  <c r="N8" i="9"/>
  <c r="T8" i="9"/>
  <c r="X8" i="9"/>
  <c r="H11" i="9"/>
  <c r="W11" i="9"/>
  <c r="H12" i="9"/>
  <c r="M13" i="9"/>
  <c r="X13" i="9"/>
  <c r="M14" i="9"/>
  <c r="S14" i="9"/>
  <c r="W14" i="9"/>
  <c r="N15" i="9"/>
  <c r="T15" i="9"/>
  <c r="N16" i="9"/>
  <c r="T16" i="9"/>
  <c r="X16" i="9"/>
  <c r="H19" i="9"/>
  <c r="W19" i="9"/>
  <c r="H20" i="9"/>
  <c r="M21" i="9"/>
  <c r="S21" i="9"/>
  <c r="X21" i="9"/>
  <c r="M22" i="9"/>
  <c r="S22" i="9"/>
  <c r="W22" i="9"/>
  <c r="N23" i="9"/>
  <c r="T23" i="9"/>
  <c r="N24" i="9"/>
  <c r="T24" i="9"/>
  <c r="X24" i="9"/>
  <c r="H27" i="9"/>
  <c r="W27" i="9"/>
  <c r="H28" i="9"/>
  <c r="M29" i="9"/>
  <c r="S29" i="9"/>
  <c r="X29" i="9"/>
  <c r="M30" i="9"/>
  <c r="N5" i="9"/>
  <c r="H10" i="9"/>
  <c r="M11" i="9"/>
  <c r="H14" i="9"/>
  <c r="M15" i="9"/>
  <c r="X15" i="9"/>
  <c r="S16" i="9"/>
  <c r="T17" i="9"/>
  <c r="N18" i="9"/>
  <c r="X18" i="9"/>
  <c r="H21" i="9"/>
  <c r="W21" i="9"/>
  <c r="S23" i="9"/>
  <c r="M24" i="9"/>
  <c r="W24" i="9"/>
  <c r="N25" i="9"/>
  <c r="T26" i="9"/>
  <c r="N29" i="9"/>
  <c r="H30" i="9"/>
  <c r="S30" i="9"/>
  <c r="W30" i="9"/>
  <c r="N31" i="9"/>
  <c r="T31" i="9"/>
  <c r="N32" i="9"/>
  <c r="T32" i="9"/>
  <c r="X32" i="9"/>
  <c r="H33" i="9"/>
  <c r="M35" i="9"/>
  <c r="S35" i="9"/>
  <c r="X35" i="9"/>
  <c r="M36" i="9"/>
  <c r="S36" i="9"/>
  <c r="W36" i="9"/>
  <c r="N37" i="9"/>
  <c r="T37" i="9"/>
  <c r="N38" i="9"/>
  <c r="H40" i="9"/>
  <c r="W40" i="9"/>
  <c r="H41" i="9"/>
  <c r="M42" i="9"/>
  <c r="S42" i="9"/>
  <c r="X42" i="9"/>
  <c r="M43" i="9"/>
  <c r="S43" i="9"/>
  <c r="W43" i="9"/>
  <c r="N44" i="9"/>
  <c r="X6" i="9"/>
  <c r="H9" i="9"/>
  <c r="S12" i="9"/>
  <c r="N14" i="9"/>
  <c r="X14" i="9"/>
  <c r="H17" i="9"/>
  <c r="W17" i="9"/>
  <c r="S19" i="9"/>
  <c r="M20" i="9"/>
  <c r="W20" i="9"/>
  <c r="N21" i="9"/>
  <c r="T22" i="9"/>
  <c r="H26" i="9"/>
  <c r="M27" i="9"/>
  <c r="X27" i="9"/>
  <c r="S28" i="9"/>
  <c r="W29" i="9"/>
  <c r="N30" i="9"/>
  <c r="T30" i="9"/>
  <c r="X30" i="9"/>
  <c r="X11" i="9"/>
  <c r="H13" i="9"/>
  <c r="W13" i="9"/>
  <c r="S15" i="9"/>
  <c r="M16" i="9"/>
  <c r="W16" i="9"/>
  <c r="N17" i="9"/>
  <c r="T18" i="9"/>
  <c r="H22" i="9"/>
  <c r="M23" i="9"/>
  <c r="X23" i="9"/>
  <c r="S24" i="9"/>
  <c r="T25" i="9"/>
  <c r="N26" i="9"/>
  <c r="X26" i="9"/>
  <c r="H31" i="9"/>
  <c r="W31" i="9"/>
  <c r="H32" i="9"/>
  <c r="M33" i="9"/>
  <c r="S33" i="9"/>
  <c r="X33" i="9"/>
  <c r="M34" i="9"/>
  <c r="S34" i="9"/>
  <c r="W34" i="9"/>
  <c r="C35" i="9"/>
  <c r="H37" i="9"/>
  <c r="W37" i="9"/>
  <c r="H38" i="9"/>
  <c r="S38" i="9"/>
  <c r="X38" i="9"/>
  <c r="M39" i="9"/>
  <c r="S39" i="9"/>
  <c r="W39" i="9"/>
  <c r="N40" i="9"/>
  <c r="T40" i="9"/>
  <c r="N41" i="9"/>
  <c r="T41" i="9"/>
  <c r="X41" i="9"/>
  <c r="H44" i="9"/>
  <c r="W44" i="9"/>
  <c r="N6" i="9"/>
  <c r="W25" i="9"/>
  <c r="M28" i="9"/>
  <c r="M31" i="9"/>
  <c r="S32" i="9"/>
  <c r="H34" i="9"/>
  <c r="N35" i="9"/>
  <c r="T36" i="9"/>
  <c r="C37" i="9"/>
  <c r="H39" i="9"/>
  <c r="M40" i="9"/>
  <c r="X40" i="9"/>
  <c r="S41" i="9"/>
  <c r="T42" i="9"/>
  <c r="N43" i="9"/>
  <c r="X43" i="9"/>
  <c r="X44" i="9"/>
  <c r="H4" i="9"/>
  <c r="W9" i="9"/>
  <c r="H18" i="9"/>
  <c r="H25" i="9"/>
  <c r="T29" i="9"/>
  <c r="M32" i="9"/>
  <c r="H35" i="9"/>
  <c r="M38" i="9"/>
  <c r="M44" i="9"/>
  <c r="M4" i="9"/>
  <c r="M12" i="9"/>
  <c r="T14" i="9"/>
  <c r="M19" i="9"/>
  <c r="T21" i="9"/>
  <c r="W28" i="9"/>
  <c r="S31" i="9"/>
  <c r="W32" i="9"/>
  <c r="T33" i="9"/>
  <c r="N34" i="9"/>
  <c r="X34" i="9"/>
  <c r="H36" i="9"/>
  <c r="M37" i="9"/>
  <c r="X37" i="9"/>
  <c r="T38" i="9"/>
  <c r="N39" i="9"/>
  <c r="X39" i="9"/>
  <c r="H42" i="9"/>
  <c r="W42" i="9"/>
  <c r="S44" i="9"/>
  <c r="W35" i="9"/>
  <c r="W12" i="9"/>
  <c r="X19" i="9"/>
  <c r="N22" i="9"/>
  <c r="H29" i="9"/>
  <c r="X31" i="9"/>
  <c r="W33" i="9"/>
  <c r="T35" i="9"/>
  <c r="N36" i="9"/>
  <c r="X36" i="9"/>
  <c r="W38" i="9"/>
  <c r="S40" i="9"/>
  <c r="M41" i="9"/>
  <c r="W41" i="9"/>
  <c r="N42" i="9"/>
  <c r="T43" i="9"/>
  <c r="T44" i="9"/>
  <c r="N4" i="9"/>
  <c r="N13" i="9"/>
  <c r="S20" i="9"/>
  <c r="X22" i="9"/>
  <c r="S27" i="9"/>
  <c r="N33" i="9"/>
  <c r="T34" i="9"/>
  <c r="S37" i="9"/>
  <c r="T39" i="9"/>
  <c r="H43" i="9"/>
  <c r="W4" i="9"/>
  <c r="X4" i="9"/>
  <c r="BR6" i="9"/>
  <c r="BW6" i="9" s="1"/>
  <c r="BR4" i="9"/>
  <c r="BV4" i="9" s="1"/>
  <c r="BR5" i="9"/>
  <c r="BW5" i="9" s="1"/>
  <c r="C38" i="9" l="1"/>
  <c r="C36" i="9"/>
  <c r="C22" i="9"/>
  <c r="C43" i="9"/>
  <c r="C42" i="9"/>
  <c r="C44" i="9"/>
  <c r="C39" i="9"/>
  <c r="C21" i="9"/>
  <c r="C10" i="9"/>
  <c r="C18" i="9"/>
  <c r="C14" i="9"/>
  <c r="C26" i="9"/>
  <c r="C33" i="9"/>
  <c r="C25" i="9"/>
  <c r="C20" i="9"/>
  <c r="C30" i="9"/>
  <c r="Z36" i="9"/>
  <c r="C23" i="9"/>
  <c r="C19" i="9"/>
  <c r="C15" i="9"/>
  <c r="C34" i="9"/>
  <c r="C17" i="9"/>
  <c r="D4" i="9"/>
  <c r="E4" i="9"/>
  <c r="C24" i="9"/>
  <c r="C41" i="9"/>
  <c r="C12" i="9"/>
  <c r="C11" i="9"/>
  <c r="C29" i="9"/>
  <c r="C32" i="9"/>
  <c r="C16" i="9"/>
  <c r="C40" i="9"/>
  <c r="C28" i="9"/>
  <c r="C31" i="9"/>
  <c r="C27" i="9"/>
  <c r="Z25" i="9"/>
  <c r="K25" i="9" s="1"/>
  <c r="L25" i="9" s="1"/>
  <c r="Z6" i="9"/>
  <c r="Z20" i="9"/>
  <c r="Z11" i="9"/>
  <c r="Z15" i="9"/>
  <c r="K15" i="9" s="1"/>
  <c r="L15" i="9" s="1"/>
  <c r="Z19" i="9"/>
  <c r="K19" i="9" s="1"/>
  <c r="L19" i="9" s="1"/>
  <c r="Z39" i="9"/>
  <c r="K39" i="9" s="1"/>
  <c r="L39" i="9" s="1"/>
  <c r="Z12" i="9"/>
  <c r="Z44" i="9"/>
  <c r="Z33" i="9"/>
  <c r="Z17" i="9"/>
  <c r="K17" i="9" s="1"/>
  <c r="L17" i="9" s="1"/>
  <c r="Z27" i="9"/>
  <c r="K27" i="9" s="1"/>
  <c r="L27" i="9" s="1"/>
  <c r="Z13" i="9"/>
  <c r="Z18" i="9"/>
  <c r="Z10" i="9"/>
  <c r="Z28" i="9"/>
  <c r="Z9" i="9"/>
  <c r="Z23" i="9"/>
  <c r="K23" i="9" s="1"/>
  <c r="L23" i="9" s="1"/>
  <c r="Z34" i="9"/>
  <c r="Z8" i="9"/>
  <c r="Z30" i="9"/>
  <c r="Z7" i="9"/>
  <c r="K7" i="9" s="1"/>
  <c r="L7" i="9" s="1"/>
  <c r="Z29" i="9"/>
  <c r="Z42" i="9"/>
  <c r="Z41" i="9"/>
  <c r="K41" i="9" s="1"/>
  <c r="L41" i="9" s="1"/>
  <c r="Z37" i="9"/>
  <c r="Z38" i="9"/>
  <c r="K38" i="9" s="1"/>
  <c r="L38" i="9" s="1"/>
  <c r="Z16" i="9"/>
  <c r="Z43" i="9"/>
  <c r="K43" i="9" s="1"/>
  <c r="L43" i="9" s="1"/>
  <c r="Z31" i="9"/>
  <c r="Z24" i="9"/>
  <c r="Z35" i="9"/>
  <c r="K35" i="9" s="1"/>
  <c r="L35" i="9" s="1"/>
  <c r="Z5" i="9"/>
  <c r="Z22" i="9"/>
  <c r="Z32" i="9"/>
  <c r="Z21" i="9"/>
  <c r="Z26" i="9"/>
  <c r="Z40" i="9"/>
  <c r="Z14" i="9"/>
  <c r="P37" i="9"/>
  <c r="P43" i="9"/>
  <c r="P34" i="9"/>
  <c r="P44" i="9"/>
  <c r="P38" i="9"/>
  <c r="P15" i="9"/>
  <c r="P36" i="9"/>
  <c r="P28" i="9"/>
  <c r="P19" i="9"/>
  <c r="P31" i="9"/>
  <c r="P8" i="9"/>
  <c r="P39" i="9"/>
  <c r="P27" i="9"/>
  <c r="P10" i="9"/>
  <c r="P21" i="9"/>
  <c r="P6" i="9"/>
  <c r="P41" i="9"/>
  <c r="P16" i="9"/>
  <c r="P25" i="9"/>
  <c r="P18" i="9"/>
  <c r="P11" i="9"/>
  <c r="P33" i="9"/>
  <c r="P24" i="9"/>
  <c r="P42" i="9"/>
  <c r="P7" i="9"/>
  <c r="P23" i="9"/>
  <c r="P26" i="9"/>
  <c r="P17" i="9"/>
  <c r="P12" i="9"/>
  <c r="P13" i="9"/>
  <c r="P30" i="9"/>
  <c r="P14" i="9"/>
  <c r="P40" i="9"/>
  <c r="P35" i="9"/>
  <c r="P29" i="9"/>
  <c r="P32" i="9"/>
  <c r="P20" i="9"/>
  <c r="P9" i="9"/>
  <c r="P22" i="9"/>
  <c r="P5" i="9"/>
  <c r="R29" i="9"/>
  <c r="R32" i="9"/>
  <c r="R22" i="9"/>
  <c r="R42" i="9"/>
  <c r="R44" i="9"/>
  <c r="R20" i="9"/>
  <c r="R40" i="9"/>
  <c r="R18" i="9"/>
  <c r="R34" i="9"/>
  <c r="R5" i="9"/>
  <c r="R6" i="9"/>
  <c r="R33" i="9"/>
  <c r="R37" i="9"/>
  <c r="R36" i="9"/>
  <c r="R31" i="9"/>
  <c r="R30" i="9"/>
  <c r="R9" i="9"/>
  <c r="R24" i="9"/>
  <c r="R12" i="9"/>
  <c r="R14" i="9"/>
  <c r="R16" i="9"/>
  <c r="R28" i="9"/>
  <c r="R13" i="9"/>
  <c r="R21" i="9"/>
  <c r="R8" i="9"/>
  <c r="R26" i="9"/>
  <c r="R10" i="9"/>
  <c r="BX6" i="9"/>
  <c r="BV6" i="9"/>
  <c r="BT6" i="9"/>
  <c r="BU6" i="9"/>
  <c r="BS6" i="9"/>
  <c r="BS4" i="9"/>
  <c r="BT4" i="9"/>
  <c r="BU4" i="9"/>
  <c r="BX4" i="9"/>
  <c r="BX5" i="9"/>
  <c r="BV5" i="9"/>
  <c r="BT5" i="9"/>
  <c r="BU5" i="9"/>
  <c r="BS5" i="9"/>
  <c r="BW4" i="9"/>
  <c r="K36" i="9" l="1"/>
  <c r="L36" i="9" s="1"/>
  <c r="K20" i="9"/>
  <c r="L20" i="9" s="1"/>
  <c r="K12" i="9"/>
  <c r="L12" i="9" s="1"/>
  <c r="K28" i="9"/>
  <c r="L28" i="9" s="1"/>
  <c r="K8" i="9"/>
  <c r="L8" i="9" s="1"/>
  <c r="K44" i="9"/>
  <c r="L44" i="9" s="1"/>
  <c r="K33" i="9"/>
  <c r="L33" i="9" s="1"/>
  <c r="K37" i="9"/>
  <c r="L37" i="9" s="1"/>
  <c r="K30" i="9"/>
  <c r="L30" i="9" s="1"/>
  <c r="K29" i="9"/>
  <c r="L29" i="9" s="1"/>
  <c r="K34" i="9"/>
  <c r="L34" i="9" s="1"/>
  <c r="K9" i="9"/>
  <c r="L9" i="9" s="1"/>
  <c r="K31" i="9"/>
  <c r="L31" i="9" s="1"/>
  <c r="K16" i="9"/>
  <c r="L16" i="9" s="1"/>
  <c r="K24" i="9"/>
  <c r="L24" i="9" s="1"/>
  <c r="K42" i="9"/>
  <c r="L42" i="9" s="1"/>
  <c r="K40" i="9"/>
  <c r="L40" i="9" s="1"/>
  <c r="K22" i="9"/>
  <c r="L22" i="9" s="1"/>
  <c r="K32" i="9"/>
  <c r="L32" i="9" s="1"/>
  <c r="K21" i="9"/>
  <c r="L21" i="9" s="1"/>
  <c r="K14" i="9"/>
  <c r="L14" i="9" s="1"/>
  <c r="K26" i="9"/>
  <c r="L26" i="9" s="1"/>
  <c r="B2" i="15"/>
  <c r="L39" i="19" l="1"/>
  <c r="J39" i="19"/>
  <c r="H39" i="19"/>
  <c r="L31" i="19"/>
  <c r="J31" i="19"/>
  <c r="H31" i="19"/>
  <c r="L15" i="19"/>
  <c r="J15" i="19"/>
  <c r="L23" i="19"/>
  <c r="J23" i="19"/>
  <c r="H23" i="19"/>
  <c r="E5" i="4"/>
  <c r="AW4" i="9"/>
  <c r="AV4" i="9"/>
  <c r="AU4" i="9"/>
  <c r="AH4" i="9"/>
  <c r="AG4" i="9"/>
  <c r="AF4" i="9"/>
  <c r="AE4" i="9"/>
  <c r="H14" i="4" l="1"/>
  <c r="AV11" i="1"/>
  <c r="Y4" i="9" s="1"/>
  <c r="AA4" i="9" s="1"/>
  <c r="AP4" i="9" l="1"/>
  <c r="AL4" i="9"/>
  <c r="G59" i="1" l="1"/>
  <c r="AX35" i="1"/>
  <c r="AX36" i="1"/>
  <c r="AX37" i="1"/>
  <c r="AX38" i="1"/>
  <c r="AX39" i="1"/>
  <c r="AX40" i="1"/>
  <c r="AX41" i="1"/>
  <c r="AX42" i="1"/>
  <c r="AX43" i="1"/>
  <c r="AX44" i="1"/>
  <c r="AX45" i="1"/>
  <c r="AX46" i="1"/>
  <c r="AX47" i="1"/>
  <c r="AX48" i="1"/>
  <c r="AX49" i="1"/>
  <c r="AX50" i="1"/>
  <c r="AX51" i="1"/>
  <c r="AX52" i="1"/>
  <c r="AX53" i="1"/>
  <c r="AX34" i="1"/>
  <c r="AT11" i="1" l="1"/>
  <c r="Q4" i="9" s="1"/>
  <c r="Z4" i="9" l="1"/>
  <c r="J85" i="1"/>
  <c r="J89" i="1"/>
  <c r="J93" i="1"/>
  <c r="J97" i="1"/>
  <c r="J88" i="1"/>
  <c r="J96" i="1"/>
  <c r="J86" i="1"/>
  <c r="J90" i="1"/>
  <c r="J94" i="1"/>
  <c r="J84" i="1"/>
  <c r="J83" i="1"/>
  <c r="J87" i="1"/>
  <c r="J91" i="1"/>
  <c r="J95" i="1"/>
  <c r="J92" i="1"/>
  <c r="J118" i="1"/>
  <c r="J81" i="1"/>
  <c r="J82" i="1"/>
  <c r="J119" i="1"/>
  <c r="J101" i="1"/>
  <c r="P4" i="9"/>
  <c r="D41" i="9" l="1"/>
  <c r="D43" i="9"/>
  <c r="D26" i="9"/>
  <c r="D30" i="9"/>
  <c r="D33" i="9"/>
  <c r="D24" i="9"/>
  <c r="D17" i="9"/>
  <c r="D20" i="9"/>
  <c r="D15" i="9"/>
  <c r="D11" i="9"/>
  <c r="D7" i="9"/>
  <c r="C7" i="9" s="1"/>
  <c r="D36" i="9"/>
  <c r="D34" i="9"/>
  <c r="D42" i="9"/>
  <c r="D44" i="9"/>
  <c r="D39" i="9"/>
  <c r="D27" i="9"/>
  <c r="D25" i="9"/>
  <c r="D21" i="9"/>
  <c r="D12" i="9"/>
  <c r="D8" i="9"/>
  <c r="C8" i="9" s="1"/>
  <c r="D38" i="9"/>
  <c r="D40" i="9"/>
  <c r="D37" i="9"/>
  <c r="D28" i="9"/>
  <c r="D31" i="9"/>
  <c r="D18" i="9"/>
  <c r="D16" i="9"/>
  <c r="D22" i="9"/>
  <c r="D13" i="9"/>
  <c r="D9" i="9"/>
  <c r="C9" i="9" s="1"/>
  <c r="D5" i="9"/>
  <c r="C5" i="9" s="1"/>
  <c r="D35" i="9"/>
  <c r="D29" i="9"/>
  <c r="D32" i="9"/>
  <c r="D23" i="9"/>
  <c r="D19" i="9"/>
  <c r="D14" i="9"/>
  <c r="D10" i="9"/>
  <c r="D6" i="9"/>
  <c r="C6" i="9" s="1"/>
  <c r="C4" i="9"/>
  <c r="H15" i="19"/>
  <c r="E4" i="4" l="1"/>
  <c r="AD4" i="9"/>
  <c r="AC4" i="9" s="1"/>
  <c r="AZ49" i="1" l="1"/>
  <c r="AY49" i="1"/>
  <c r="AZ48" i="1"/>
  <c r="AY48" i="1"/>
  <c r="AZ47" i="1"/>
  <c r="AY47" i="1"/>
  <c r="AZ46" i="1"/>
  <c r="AY46" i="1"/>
  <c r="AZ45" i="1"/>
  <c r="AY45" i="1"/>
  <c r="AZ44" i="1"/>
  <c r="AY44" i="1"/>
  <c r="AZ43" i="1"/>
  <c r="AY43" i="1"/>
  <c r="AZ42" i="1"/>
  <c r="AY42" i="1"/>
  <c r="D40" i="4" l="1"/>
  <c r="I42" i="19" l="1"/>
  <c r="G42" i="19"/>
  <c r="E42" i="19"/>
  <c r="C42" i="19"/>
  <c r="I34" i="19"/>
  <c r="G34" i="19"/>
  <c r="E34" i="19"/>
  <c r="C34" i="19"/>
  <c r="I26" i="19"/>
  <c r="G26" i="19"/>
  <c r="E26" i="19"/>
  <c r="C26" i="19"/>
  <c r="I18" i="19"/>
  <c r="G18" i="19"/>
  <c r="E18" i="19"/>
  <c r="C18" i="19"/>
  <c r="I7" i="19"/>
  <c r="G7" i="19"/>
  <c r="E7" i="19"/>
  <c r="C7" i="19"/>
  <c r="K41" i="19" l="1"/>
  <c r="K33" i="19"/>
  <c r="K25" i="19"/>
  <c r="K6" i="19"/>
  <c r="K17" i="19"/>
  <c r="AZ53" i="1" l="1"/>
  <c r="AY53" i="1"/>
  <c r="AZ52" i="1"/>
  <c r="AY52" i="1"/>
  <c r="AZ51" i="1"/>
  <c r="AY51" i="1"/>
  <c r="AZ50" i="1"/>
  <c r="AY50" i="1"/>
  <c r="AZ41" i="1"/>
  <c r="AY41" i="1"/>
  <c r="AZ40" i="1"/>
  <c r="AY40" i="1"/>
  <c r="AY11" i="1"/>
  <c r="AX14" i="1"/>
  <c r="AX15" i="1"/>
  <c r="AZ15" i="1"/>
  <c r="AZ16" i="1"/>
  <c r="AX12" i="1"/>
  <c r="AX13" i="1"/>
  <c r="AX16" i="1"/>
  <c r="AX17" i="1"/>
  <c r="AX18" i="1"/>
  <c r="AX19" i="1"/>
  <c r="AX20" i="1"/>
  <c r="AX21" i="1"/>
  <c r="AX22" i="1"/>
  <c r="AX23" i="1"/>
  <c r="AX24" i="1"/>
  <c r="AX25" i="1"/>
  <c r="AX26" i="1"/>
  <c r="AX27" i="1"/>
  <c r="AX28" i="1"/>
  <c r="AX29" i="1"/>
  <c r="AX30" i="1"/>
  <c r="AY12" i="1"/>
  <c r="AZ13" i="1"/>
  <c r="AY13" i="1"/>
  <c r="AY14" i="1"/>
  <c r="AY15" i="1"/>
  <c r="AY16" i="1"/>
  <c r="AY17" i="1"/>
  <c r="S10" i="9" s="1"/>
  <c r="AY18" i="1"/>
  <c r="S11" i="9" s="1"/>
  <c r="K11" i="9" s="1"/>
  <c r="L11" i="9" s="1"/>
  <c r="AZ11" i="1"/>
  <c r="AZ12" i="1"/>
  <c r="AZ14" i="1"/>
  <c r="AZ17" i="1"/>
  <c r="AZ18" i="1"/>
  <c r="AY19" i="1"/>
  <c r="AZ19" i="1"/>
  <c r="AY20" i="1"/>
  <c r="AZ20" i="1"/>
  <c r="AY21" i="1"/>
  <c r="AZ21" i="1"/>
  <c r="AY22" i="1"/>
  <c r="AZ22" i="1"/>
  <c r="AY23" i="1"/>
  <c r="AZ23" i="1"/>
  <c r="AY24" i="1"/>
  <c r="AZ24" i="1"/>
  <c r="AY25" i="1"/>
  <c r="AZ25" i="1"/>
  <c r="AY26" i="1"/>
  <c r="AZ26" i="1"/>
  <c r="AY27" i="1"/>
  <c r="AZ27" i="1"/>
  <c r="AY28" i="1"/>
  <c r="AZ28" i="1"/>
  <c r="AY29" i="1"/>
  <c r="AZ29" i="1"/>
  <c r="AY30" i="1"/>
  <c r="AZ30" i="1"/>
  <c r="AY34" i="1"/>
  <c r="S13" i="9" s="1"/>
  <c r="AZ34" i="1"/>
  <c r="AY35" i="1"/>
  <c r="AZ35" i="1"/>
  <c r="AY36" i="1"/>
  <c r="AZ36" i="1"/>
  <c r="AY37" i="1"/>
  <c r="AZ37" i="1"/>
  <c r="AY38" i="1"/>
  <c r="AZ38" i="1"/>
  <c r="AY39" i="1"/>
  <c r="AZ39" i="1"/>
  <c r="S18" i="9" s="1"/>
  <c r="K18" i="9" s="1"/>
  <c r="L18" i="9" s="1"/>
  <c r="T4" i="9" l="1"/>
  <c r="S4" i="9"/>
  <c r="T13" i="9"/>
  <c r="K13" i="9" s="1"/>
  <c r="L13" i="9" s="1"/>
  <c r="T10" i="9"/>
  <c r="K10" i="9" s="1"/>
  <c r="L10" i="9" s="1"/>
  <c r="AN4" i="9"/>
  <c r="AJ4" i="9"/>
  <c r="AI4" i="9"/>
  <c r="V4" i="9"/>
  <c r="T6" i="9" l="1"/>
  <c r="S6" i="9"/>
  <c r="T5" i="9"/>
  <c r="S5" i="9"/>
  <c r="AM4" i="9"/>
  <c r="F59" i="1"/>
  <c r="R4" i="9"/>
  <c r="AX4" i="9"/>
  <c r="AO4" i="9"/>
  <c r="D59" i="1"/>
  <c r="AK4" i="9"/>
  <c r="E59" i="1"/>
  <c r="AQ4" i="9" l="1"/>
  <c r="K5" i="9"/>
  <c r="L5" i="9" s="1"/>
  <c r="K6" i="9"/>
  <c r="L6" i="9" s="1"/>
  <c r="H59" i="1"/>
  <c r="K4" i="9"/>
  <c r="L4" i="9" s="1"/>
  <c r="AS4" i="9" l="1"/>
  <c r="AT4" i="9"/>
  <c r="AR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北村裕美</author>
    <author>Kitamura Hiromi</author>
  </authors>
  <commentList>
    <comment ref="B5" authorId="0" shapeId="0" xr:uid="{00000000-0006-0000-0100-000001000000}">
      <text>
        <r>
          <rPr>
            <sz val="9"/>
            <color indexed="81"/>
            <rFont val="ＭＳ Ｐゴシック"/>
            <family val="3"/>
            <charset val="128"/>
          </rPr>
          <t>リストより選んでください。なければ直入力でかまいません。8文字以内。</t>
        </r>
      </text>
    </comment>
    <comment ref="E5" authorId="0" shapeId="0" xr:uid="{00000000-0006-0000-0100-000002000000}">
      <text>
        <r>
          <rPr>
            <sz val="9"/>
            <color indexed="81"/>
            <rFont val="ＭＳ Ｐゴシック"/>
            <family val="3"/>
            <charset val="128"/>
          </rPr>
          <t>リストより選んでください。</t>
        </r>
      </text>
    </comment>
    <comment ref="F5" authorId="0" shapeId="0" xr:uid="{00000000-0006-0000-0100-000003000000}">
      <text>
        <r>
          <rPr>
            <sz val="9"/>
            <color indexed="81"/>
            <rFont val="ＭＳ Ｐゴシック"/>
            <family val="3"/>
            <charset val="128"/>
          </rPr>
          <t>半角ｶﾀｶﾅで入力してください。</t>
        </r>
      </text>
    </comment>
    <comment ref="I5" authorId="0" shapeId="0" xr:uid="{00000000-0006-0000-0100-000004000000}">
      <text>
        <r>
          <rPr>
            <sz val="9"/>
            <color indexed="81"/>
            <rFont val="ＭＳ Ｐゴシック"/>
            <family val="3"/>
            <charset val="128"/>
          </rPr>
          <t>姓と名の間に，全角スペースを１つ入れてください。</t>
        </r>
      </text>
    </comment>
    <comment ref="B7" authorId="0" shapeId="0" xr:uid="{56BCC67D-5F1F-4DA4-93A2-7CBD6ED46C41}">
      <text>
        <r>
          <rPr>
            <sz val="9"/>
            <color indexed="81"/>
            <rFont val="ＭＳ Ｐゴシック"/>
            <family val="3"/>
            <charset val="128"/>
          </rPr>
          <t>全角８文字（半角16文字）まで
それより多い場合、略称を入力
超えない場合は、チーム名と同じ内容を入力</t>
        </r>
      </text>
    </comment>
    <comment ref="D7" authorId="0" shapeId="0" xr:uid="{00000000-0006-0000-0100-000006000000}">
      <text>
        <r>
          <rPr>
            <sz val="9"/>
            <color indexed="81"/>
            <rFont val="ＭＳ Ｐゴシック"/>
            <family val="3"/>
            <charset val="128"/>
          </rPr>
          <t>リストより選んでください。</t>
        </r>
      </text>
    </comment>
    <comment ref="E7" authorId="0" shapeId="0" xr:uid="{00000000-0006-0000-0100-000007000000}">
      <text>
        <r>
          <rPr>
            <b/>
            <sz val="9"/>
            <color indexed="81"/>
            <rFont val="ＭＳ Ｐゴシック"/>
            <family val="3"/>
            <charset val="128"/>
          </rPr>
          <t>市町村がわかるように入力してください。
例：旭川市，上富良野町，占冠村</t>
        </r>
      </text>
    </comment>
    <comment ref="I7" authorId="0" shapeId="0" xr:uid="{00000000-0006-0000-0100-000008000000}">
      <text>
        <r>
          <rPr>
            <b/>
            <sz val="9"/>
            <color indexed="81"/>
            <rFont val="ＭＳ Ｐゴシック"/>
            <family val="3"/>
            <charset val="128"/>
          </rPr>
          <t>申込時及び大会期間中の不測の事態に対応するため，携帯電話番号をご記入ください。</t>
        </r>
      </text>
    </comment>
    <comment ref="C11" authorId="0" shapeId="0" xr:uid="{00000000-0006-0000-0100-000009000000}">
      <text>
        <r>
          <rPr>
            <b/>
            <sz val="9"/>
            <color indexed="81"/>
            <rFont val="ＭＳ Ｐゴシック"/>
            <family val="3"/>
            <charset val="128"/>
          </rPr>
          <t>外字は使用しないで下さい。システム上対応できません。</t>
        </r>
      </text>
    </comment>
    <comment ref="D11" authorId="0" shapeId="0" xr:uid="{00000000-0006-0000-0100-00000A000000}">
      <text>
        <r>
          <rPr>
            <b/>
            <sz val="9"/>
            <color indexed="81"/>
            <rFont val="ＭＳ Ｐゴシック"/>
            <family val="3"/>
            <charset val="128"/>
          </rPr>
          <t>外字は使用しないで下さい。システム上対応できません。</t>
        </r>
      </text>
    </comment>
    <comment ref="R11" authorId="1" shapeId="0" xr:uid="{00000000-0006-0000-0100-00000B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xr:uid="{00000000-0006-0000-0100-00000C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xr:uid="{00000000-0006-0000-0100-00000D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xr:uid="{00000000-0006-0000-0100-00000E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xr:uid="{00000000-0006-0000-0100-00000F000000}">
      <text>
        <r>
          <rPr>
            <b/>
            <sz val="9"/>
            <color indexed="81"/>
            <rFont val="ＭＳ Ｐゴシック"/>
            <family val="3"/>
            <charset val="128"/>
          </rPr>
          <t>17人以上出場者がいる場合は，保護を解除し，27～30行目を再表示してください。</t>
        </r>
      </text>
    </comment>
    <comment ref="C49" authorId="0" shapeId="0" xr:uid="{00000000-0006-0000-0100-000010000000}">
      <text>
        <r>
          <rPr>
            <b/>
            <sz val="9"/>
            <color indexed="81"/>
            <rFont val="ＭＳ Ｐゴシック"/>
            <family val="3"/>
            <charset val="128"/>
          </rPr>
          <t>17人以上出場者がいる場合は，保護を解除し，50～53行目を再表示してください。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北村裕美</author>
    <author>Kitamura Hiromi</author>
  </authors>
  <commentList>
    <comment ref="B5" authorId="0" shapeId="0" xr:uid="{00000000-0006-0000-0200-000001000000}">
      <text>
        <r>
          <rPr>
            <sz val="9"/>
            <color indexed="81"/>
            <rFont val="ＭＳ Ｐゴシック"/>
            <family val="3"/>
            <charset val="128"/>
          </rPr>
          <t>リストより選んでください。なければ直入力でかまいません。8文字以内。</t>
        </r>
      </text>
    </comment>
    <comment ref="E5" authorId="0" shapeId="0" xr:uid="{00000000-0006-0000-0200-000002000000}">
      <text>
        <r>
          <rPr>
            <sz val="9"/>
            <color indexed="81"/>
            <rFont val="ＭＳ Ｐゴシック"/>
            <family val="3"/>
            <charset val="128"/>
          </rPr>
          <t>リストより選んでください。</t>
        </r>
      </text>
    </comment>
    <comment ref="F5" authorId="0" shapeId="0" xr:uid="{00000000-0006-0000-0200-000003000000}">
      <text>
        <r>
          <rPr>
            <sz val="9"/>
            <color indexed="81"/>
            <rFont val="ＭＳ Ｐゴシック"/>
            <family val="3"/>
            <charset val="128"/>
          </rPr>
          <t>半角ｶﾀｶﾅで入力してください。</t>
        </r>
      </text>
    </comment>
    <comment ref="I5" authorId="0" shapeId="0" xr:uid="{00000000-0006-0000-0200-000004000000}">
      <text>
        <r>
          <rPr>
            <sz val="9"/>
            <color indexed="81"/>
            <rFont val="ＭＳ Ｐゴシック"/>
            <family val="3"/>
            <charset val="128"/>
          </rPr>
          <t>姓と名の間に，全角スペースを１つ入れてください。</t>
        </r>
      </text>
    </comment>
    <comment ref="B7" authorId="0" shapeId="0" xr:uid="{B9098E0A-BA70-4F7B-9B73-334A7C20960E}">
      <text>
        <r>
          <rPr>
            <sz val="9"/>
            <color indexed="81"/>
            <rFont val="ＭＳ Ｐゴシック"/>
            <family val="3"/>
            <charset val="128"/>
          </rPr>
          <t>全角８文字（半角16文字）まで
それより多い場合、略称を入力
超えない場合は、チーム名と同じ内容を入力</t>
        </r>
      </text>
    </comment>
    <comment ref="D7" authorId="0" shapeId="0" xr:uid="{00000000-0006-0000-0200-000006000000}">
      <text>
        <r>
          <rPr>
            <sz val="9"/>
            <color indexed="81"/>
            <rFont val="ＭＳ Ｐゴシック"/>
            <family val="3"/>
            <charset val="128"/>
          </rPr>
          <t>リストより選んでください。</t>
        </r>
      </text>
    </comment>
    <comment ref="E7" authorId="0" shapeId="0" xr:uid="{00000000-0006-0000-0200-000007000000}">
      <text>
        <r>
          <rPr>
            <b/>
            <sz val="9"/>
            <color indexed="81"/>
            <rFont val="ＭＳ Ｐゴシック"/>
            <family val="3"/>
            <charset val="128"/>
          </rPr>
          <t>市町村がわかるように入力してください。
例：旭川市，上富良野町，占冠村</t>
        </r>
      </text>
    </comment>
    <comment ref="I7" authorId="0" shapeId="0" xr:uid="{00000000-0006-0000-0200-000008000000}">
      <text>
        <r>
          <rPr>
            <b/>
            <sz val="9"/>
            <color indexed="81"/>
            <rFont val="ＭＳ Ｐゴシック"/>
            <family val="3"/>
            <charset val="128"/>
          </rPr>
          <t>申込時及び大会期間中の不測の事態に対応するため，携帯電話番号をご記入ください。</t>
        </r>
      </text>
    </comment>
    <comment ref="Y10" authorId="0" shapeId="0" xr:uid="{585EE38F-AC14-4CB9-BBA0-6ECE1A7E18C4}">
      <text>
        <r>
          <rPr>
            <b/>
            <sz val="9"/>
            <color indexed="10"/>
            <rFont val="MS P ゴシック"/>
            <family val="3"/>
            <charset val="128"/>
          </rPr>
          <t>風:半角で直接入力
砲丸投:回転投についてリストから選択</t>
        </r>
      </text>
    </comment>
    <comment ref="AI10" authorId="0" shapeId="0" xr:uid="{13092110-6982-4862-BDE8-906B2AFB0E7E}">
      <text>
        <r>
          <rPr>
            <b/>
            <sz val="9"/>
            <color indexed="10"/>
            <rFont val="MS P ゴシック"/>
            <family val="3"/>
            <charset val="128"/>
          </rPr>
          <t>風:半角で直接入力
砲丸投:回転投についてリストから選択</t>
        </r>
      </text>
    </comment>
    <comment ref="C11" authorId="0" shapeId="0" xr:uid="{00000000-0006-0000-0200-000009000000}">
      <text>
        <r>
          <rPr>
            <b/>
            <sz val="9"/>
            <color indexed="81"/>
            <rFont val="ＭＳ Ｐゴシック"/>
            <family val="3"/>
            <charset val="128"/>
          </rPr>
          <t>外字は使用しないで下さい。システム上対応できません。</t>
        </r>
      </text>
    </comment>
    <comment ref="D11" authorId="0" shapeId="0" xr:uid="{00000000-0006-0000-0200-00000A000000}">
      <text>
        <r>
          <rPr>
            <b/>
            <sz val="9"/>
            <color indexed="81"/>
            <rFont val="ＭＳ Ｐゴシック"/>
            <family val="3"/>
            <charset val="128"/>
          </rPr>
          <t>外字は使用しないで下さい。システム上対応できません。</t>
        </r>
      </text>
    </comment>
    <comment ref="R11" authorId="1" shapeId="0" xr:uid="{00000000-0006-0000-0200-00000B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U11" authorId="0" shapeId="0" xr:uid="{00000000-0006-0000-0200-00000C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AB11" authorId="1" shapeId="0" xr:uid="{00000000-0006-0000-0200-00000D000000}">
      <text>
        <r>
          <rPr>
            <sz val="9"/>
            <color indexed="81"/>
            <rFont val="ＭＳ Ｐゴシック"/>
            <family val="3"/>
            <charset val="128"/>
          </rPr>
          <t>記録は，トラックがすべて</t>
        </r>
        <r>
          <rPr>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t>
        </r>
        <r>
          <rPr>
            <b/>
            <sz val="9"/>
            <color indexed="10"/>
            <rFont val="ＭＳ Ｐゴシック"/>
            <family val="3"/>
            <charset val="128"/>
          </rPr>
          <t>半角数字</t>
        </r>
        <r>
          <rPr>
            <sz val="9"/>
            <color indexed="81"/>
            <rFont val="ＭＳ Ｐゴシック"/>
            <family val="3"/>
            <charset val="128"/>
          </rPr>
          <t>で記入ください。</t>
        </r>
      </text>
    </comment>
    <comment ref="AE11" authorId="0" shapeId="0" xr:uid="{00000000-0006-0000-0200-00000E000000}">
      <text>
        <r>
          <rPr>
            <sz val="9"/>
            <color indexed="81"/>
            <rFont val="ＭＳ Ｐゴシック"/>
            <family val="3"/>
            <charset val="128"/>
          </rPr>
          <t>記録は，トラックがすべて</t>
        </r>
        <r>
          <rPr>
            <b/>
            <sz val="9"/>
            <color indexed="10"/>
            <rFont val="ＭＳ Ｐゴシック"/>
            <family val="3"/>
            <charset val="128"/>
          </rPr>
          <t>ピリオド</t>
        </r>
        <r>
          <rPr>
            <sz val="9"/>
            <color indexed="81"/>
            <rFont val="ＭＳ Ｐゴシック"/>
            <family val="3"/>
            <charset val="128"/>
          </rPr>
          <t>「</t>
        </r>
        <r>
          <rPr>
            <sz val="9"/>
            <color indexed="10"/>
            <rFont val="ＭＳ Ｐゴシック"/>
            <family val="3"/>
            <charset val="128"/>
          </rPr>
          <t>．</t>
        </r>
        <r>
          <rPr>
            <sz val="9"/>
            <color indexed="81"/>
            <rFont val="ＭＳ Ｐゴシック"/>
            <family val="3"/>
            <charset val="128"/>
          </rPr>
          <t>」で，フィールドはすべて「</t>
        </r>
        <r>
          <rPr>
            <b/>
            <sz val="9"/>
            <color indexed="10"/>
            <rFont val="ＭＳ Ｐゴシック"/>
            <family val="3"/>
            <charset val="128"/>
          </rPr>
          <t>m</t>
        </r>
        <r>
          <rPr>
            <sz val="9"/>
            <color indexed="81"/>
            <rFont val="ＭＳ Ｐゴシック"/>
            <family val="3"/>
            <charset val="128"/>
          </rPr>
          <t>]で記入のこと。また，半角数字で記入ください。</t>
        </r>
      </text>
    </comment>
    <comment ref="C26" authorId="0" shapeId="0" xr:uid="{00000000-0006-0000-0200-00000F000000}">
      <text>
        <r>
          <rPr>
            <b/>
            <sz val="9"/>
            <color indexed="81"/>
            <rFont val="ＭＳ Ｐゴシック"/>
            <family val="3"/>
            <charset val="128"/>
          </rPr>
          <t>17人以上出場者がいる場合は，保護を解除し，27～30行目を再表示してください。</t>
        </r>
      </text>
    </comment>
    <comment ref="Y33" authorId="0" shapeId="0" xr:uid="{34187D18-A5A6-4FDA-B56E-C393C5381352}">
      <text>
        <r>
          <rPr>
            <b/>
            <sz val="9"/>
            <color indexed="10"/>
            <rFont val="MS P ゴシック"/>
            <family val="3"/>
            <charset val="128"/>
          </rPr>
          <t>風:半角で直接入力
砲丸投:回転投についてリストから選択</t>
        </r>
      </text>
    </comment>
    <comment ref="AI33" authorId="0" shapeId="0" xr:uid="{9C91F0BE-2CE0-4200-8E2D-DB82395B2529}">
      <text>
        <r>
          <rPr>
            <b/>
            <sz val="9"/>
            <color indexed="10"/>
            <rFont val="MS P ゴシック"/>
            <family val="3"/>
            <charset val="128"/>
          </rPr>
          <t>風:半角で直接入力
砲丸投:回転投についてリストから選択</t>
        </r>
      </text>
    </comment>
    <comment ref="C49" authorId="0" shapeId="0" xr:uid="{00000000-0006-0000-0200-000010000000}">
      <text>
        <r>
          <rPr>
            <b/>
            <sz val="9"/>
            <color indexed="81"/>
            <rFont val="ＭＳ Ｐゴシック"/>
            <family val="3"/>
            <charset val="128"/>
          </rPr>
          <t>17人以上出場者がいる場合は，保護を解除し，50～53行目を再表示してください。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kitamura hiromi</author>
  </authors>
  <commentList>
    <comment ref="BD2" authorId="0" shapeId="0" xr:uid="{00000000-0006-0000-0500-000001000000}">
      <text>
        <r>
          <rPr>
            <b/>
            <sz val="12"/>
            <color indexed="23"/>
            <rFont val="ＭＳ Ｐゴシック"/>
            <family val="3"/>
            <charset val="128"/>
          </rPr>
          <t>①参加校監督の皆様へ
　このシートは書き込む必要がありません。
②各地区専門委員長の皆様へ
　</t>
        </r>
        <r>
          <rPr>
            <b/>
            <sz val="12"/>
            <color indexed="10"/>
            <rFont val="ＭＳ Ｐゴシック"/>
            <family val="3"/>
            <charset val="128"/>
          </rPr>
          <t>C列～CD列の４行目</t>
        </r>
        <r>
          <rPr>
            <b/>
            <sz val="12"/>
            <color indexed="23"/>
            <rFont val="ＭＳ Ｐゴシック"/>
            <family val="3"/>
            <charset val="128"/>
          </rPr>
          <t>からまとめてコピーして，集約シートに『</t>
        </r>
        <r>
          <rPr>
            <b/>
            <sz val="12"/>
            <color indexed="16"/>
            <rFont val="ＭＳ Ｐゴシック"/>
            <family val="3"/>
            <charset val="128"/>
          </rPr>
          <t>値貼付</t>
        </r>
        <r>
          <rPr>
            <b/>
            <sz val="12"/>
            <color indexed="23"/>
            <rFont val="ＭＳ Ｐゴシック"/>
            <family val="3"/>
            <charset val="128"/>
          </rPr>
          <t>』してください。　
　総括申込書の作成が簡単になります。
③開催地の皆様へ
　集約したいデータをシート１枚に収めたので，コピーペーストが１回で済みます。
　セル幅を小さくしたのは，各地区専門委員長や開催地担当者がコピーしやすくするためです。
　</t>
        </r>
        <r>
          <rPr>
            <b/>
            <sz val="10"/>
            <color indexed="23"/>
            <rFont val="ＭＳ Ｐゴシック"/>
            <family val="3"/>
            <charset val="128"/>
          </rPr>
          <t>※監督も，専門委員長も，開催地も，みんなの負担が少しでも軽くなったらいいなと思って
　　 この申込ファイルを作成しました。何か，不便なことがありましたらご連絡ください。（北村）</t>
        </r>
      </text>
    </comment>
  </commentList>
</comments>
</file>

<file path=xl/sharedStrings.xml><?xml version="1.0" encoding="utf-8"?>
<sst xmlns="http://schemas.openxmlformats.org/spreadsheetml/2006/main" count="4952" uniqueCount="1396">
  <si>
    <t>１００Ｍ</t>
  </si>
  <si>
    <t>２００Ｍ</t>
  </si>
  <si>
    <t>８００Ｍ</t>
  </si>
  <si>
    <t>１５００Ｍ</t>
  </si>
  <si>
    <t>１００ＭＨ</t>
  </si>
  <si>
    <t>北空知</t>
    <rPh sb="0" eb="1">
      <t>キタ</t>
    </rPh>
    <rPh sb="1" eb="3">
      <t>ソラチ</t>
    </rPh>
    <phoneticPr fontId="2"/>
  </si>
  <si>
    <t>中体連</t>
    <rPh sb="0" eb="3">
      <t>チュウタイレン</t>
    </rPh>
    <phoneticPr fontId="2"/>
  </si>
  <si>
    <t>士別</t>
    <rPh sb="0" eb="2">
      <t>シベツ</t>
    </rPh>
    <phoneticPr fontId="2"/>
  </si>
  <si>
    <t>中学校</t>
    <rPh sb="0" eb="3">
      <t>チュウガッコウ</t>
    </rPh>
    <phoneticPr fontId="2"/>
  </si>
  <si>
    <t>資格</t>
    <rPh sb="0" eb="2">
      <t>シカク</t>
    </rPh>
    <phoneticPr fontId="2"/>
  </si>
  <si>
    <t>最高記録</t>
    <rPh sb="0" eb="2">
      <t>サイコウ</t>
    </rPh>
    <rPh sb="2" eb="4">
      <t>キロク</t>
    </rPh>
    <phoneticPr fontId="2"/>
  </si>
  <si>
    <t>風</t>
    <rPh sb="0" eb="1">
      <t>カゼ</t>
    </rPh>
    <phoneticPr fontId="2"/>
  </si>
  <si>
    <t>ﾗｳﾝﾄﾞ</t>
    <phoneticPr fontId="2"/>
  </si>
  <si>
    <t>小</t>
    <rPh sb="0" eb="1">
      <t>ショウ</t>
    </rPh>
    <phoneticPr fontId="2"/>
  </si>
  <si>
    <t>大</t>
    <rPh sb="0" eb="1">
      <t>ダイ</t>
    </rPh>
    <phoneticPr fontId="2"/>
  </si>
  <si>
    <t>中学男子</t>
    <rPh sb="0" eb="2">
      <t>チュウガク</t>
    </rPh>
    <rPh sb="2" eb="4">
      <t>ダンシ</t>
    </rPh>
    <phoneticPr fontId="2"/>
  </si>
  <si>
    <t>中学女子</t>
    <rPh sb="0" eb="2">
      <t>チュウガク</t>
    </rPh>
    <rPh sb="2" eb="4">
      <t>ジョシ</t>
    </rPh>
    <phoneticPr fontId="2"/>
  </si>
  <si>
    <t>種目人数</t>
    <rPh sb="0" eb="2">
      <t>シュモク</t>
    </rPh>
    <rPh sb="2" eb="4">
      <t>ニンズウ</t>
    </rPh>
    <phoneticPr fontId="2"/>
  </si>
  <si>
    <t>走幅跳</t>
    <rPh sb="0" eb="1">
      <t>ハシ</t>
    </rPh>
    <rPh sb="1" eb="3">
      <t>ハバト</t>
    </rPh>
    <phoneticPr fontId="2"/>
  </si>
  <si>
    <t>標準</t>
    <rPh sb="0" eb="2">
      <t>ヒョウジュン</t>
    </rPh>
    <phoneticPr fontId="2"/>
  </si>
  <si>
    <t>予選</t>
    <rPh sb="0" eb="2">
      <t>ヨセン</t>
    </rPh>
    <phoneticPr fontId="2"/>
  </si>
  <si>
    <t>準決</t>
    <rPh sb="0" eb="1">
      <t>ジュン</t>
    </rPh>
    <rPh sb="1" eb="2">
      <t>ケツ</t>
    </rPh>
    <phoneticPr fontId="2"/>
  </si>
  <si>
    <t>１位</t>
    <rPh sb="1" eb="2">
      <t>イ</t>
    </rPh>
    <phoneticPr fontId="2"/>
  </si>
  <si>
    <t>決勝</t>
    <rPh sb="0" eb="2">
      <t>ケッショウ</t>
    </rPh>
    <phoneticPr fontId="2"/>
  </si>
  <si>
    <t>札幌</t>
    <rPh sb="0" eb="2">
      <t>サッポロ</t>
    </rPh>
    <phoneticPr fontId="2"/>
  </si>
  <si>
    <t>石狩</t>
    <rPh sb="0" eb="2">
      <t>イシカリ</t>
    </rPh>
    <phoneticPr fontId="2"/>
  </si>
  <si>
    <t>小樽</t>
    <rPh sb="0" eb="2">
      <t>オタル</t>
    </rPh>
    <phoneticPr fontId="2"/>
  </si>
  <si>
    <t>後志</t>
    <rPh sb="0" eb="2">
      <t>シリベシ</t>
    </rPh>
    <phoneticPr fontId="2"/>
  </si>
  <si>
    <t>砲丸投</t>
    <rPh sb="0" eb="3">
      <t>ホウガンナ</t>
    </rPh>
    <phoneticPr fontId="2"/>
  </si>
  <si>
    <t>留萌</t>
    <rPh sb="0" eb="2">
      <t>ルモイ</t>
    </rPh>
    <phoneticPr fontId="2"/>
  </si>
  <si>
    <t>宗谷</t>
    <rPh sb="0" eb="2">
      <t>ソウヤ</t>
    </rPh>
    <phoneticPr fontId="2"/>
  </si>
  <si>
    <t>走高跳</t>
    <rPh sb="0" eb="1">
      <t>ハシ</t>
    </rPh>
    <rPh sb="1" eb="3">
      <t>タカト</t>
    </rPh>
    <phoneticPr fontId="2"/>
  </si>
  <si>
    <t>旭川</t>
    <rPh sb="0" eb="2">
      <t>アサヒカワ</t>
    </rPh>
    <phoneticPr fontId="2"/>
  </si>
  <si>
    <t>富良野</t>
    <rPh sb="0" eb="3">
      <t>フラノ</t>
    </rPh>
    <phoneticPr fontId="2"/>
  </si>
  <si>
    <t>棒高跳</t>
    <rPh sb="0" eb="3">
      <t>ボウタカト</t>
    </rPh>
    <phoneticPr fontId="2"/>
  </si>
  <si>
    <t>四種競技</t>
    <rPh sb="0" eb="1">
      <t>ヨン</t>
    </rPh>
    <rPh sb="1" eb="2">
      <t>シュ</t>
    </rPh>
    <rPh sb="2" eb="4">
      <t>キョウギ</t>
    </rPh>
    <phoneticPr fontId="2"/>
  </si>
  <si>
    <t>函館</t>
    <rPh sb="0" eb="2">
      <t>ハコダテ</t>
    </rPh>
    <phoneticPr fontId="2"/>
  </si>
  <si>
    <t>四種競技</t>
    <rPh sb="0" eb="2">
      <t>ヨンシュ</t>
    </rPh>
    <rPh sb="2" eb="4">
      <t>キョウギ</t>
    </rPh>
    <phoneticPr fontId="2"/>
  </si>
  <si>
    <t>渡島</t>
    <rPh sb="0" eb="2">
      <t>オシマ</t>
    </rPh>
    <phoneticPr fontId="2"/>
  </si>
  <si>
    <t>檜山</t>
    <rPh sb="0" eb="2">
      <t>ヒヤマ</t>
    </rPh>
    <phoneticPr fontId="2"/>
  </si>
  <si>
    <t>南空知</t>
    <rPh sb="0" eb="1">
      <t>ミナミ</t>
    </rPh>
    <rPh sb="1" eb="3">
      <t>ソラチ</t>
    </rPh>
    <phoneticPr fontId="2"/>
  </si>
  <si>
    <t>日高</t>
    <rPh sb="0" eb="2">
      <t>ヒダカ</t>
    </rPh>
    <phoneticPr fontId="2"/>
  </si>
  <si>
    <t>室蘭</t>
    <rPh sb="0" eb="2">
      <t>ムロラン</t>
    </rPh>
    <phoneticPr fontId="2"/>
  </si>
  <si>
    <t>苫小牧</t>
    <rPh sb="0" eb="3">
      <t>トマコマイ</t>
    </rPh>
    <phoneticPr fontId="2"/>
  </si>
  <si>
    <t>全十勝</t>
    <rPh sb="0" eb="1">
      <t>ゼン</t>
    </rPh>
    <rPh sb="1" eb="3">
      <t>トカチ</t>
    </rPh>
    <phoneticPr fontId="2"/>
  </si>
  <si>
    <t>釧路</t>
    <rPh sb="0" eb="2">
      <t>クシロ</t>
    </rPh>
    <phoneticPr fontId="2"/>
  </si>
  <si>
    <t>根室</t>
    <rPh sb="0" eb="2">
      <t>ネムロ</t>
    </rPh>
    <phoneticPr fontId="2"/>
  </si>
  <si>
    <t>参加料</t>
    <rPh sb="0" eb="2">
      <t>サンカ</t>
    </rPh>
    <rPh sb="2" eb="3">
      <t>リョウ</t>
    </rPh>
    <phoneticPr fontId="2"/>
  </si>
  <si>
    <t>計</t>
    <rPh sb="0" eb="1">
      <t>ケイ</t>
    </rPh>
    <phoneticPr fontId="2"/>
  </si>
  <si>
    <t>人数</t>
    <rPh sb="0" eb="2">
      <t>ニンズウ</t>
    </rPh>
    <phoneticPr fontId="2"/>
  </si>
  <si>
    <t>合計</t>
    <rPh sb="0" eb="2">
      <t>ゴウケイ</t>
    </rPh>
    <phoneticPr fontId="2"/>
  </si>
  <si>
    <t>≪ 女 子 ≫</t>
    <rPh sb="2" eb="3">
      <t>オンナ</t>
    </rPh>
    <rPh sb="4" eb="5">
      <t>コ</t>
    </rPh>
    <phoneticPr fontId="2"/>
  </si>
  <si>
    <t>≪ 男 子 ≫</t>
    <rPh sb="2" eb="3">
      <t>オトコ</t>
    </rPh>
    <rPh sb="4" eb="5">
      <t>コ</t>
    </rPh>
    <phoneticPr fontId="2"/>
  </si>
  <si>
    <t>ﾗｳﾝﾄﾞ</t>
    <phoneticPr fontId="2"/>
  </si>
  <si>
    <t>○</t>
    <phoneticPr fontId="2"/>
  </si>
  <si>
    <t>２００Ｍ</t>
    <phoneticPr fontId="2"/>
  </si>
  <si>
    <t>４００Ｍ</t>
    <phoneticPr fontId="2"/>
  </si>
  <si>
    <t>８００Ｍ</t>
    <phoneticPr fontId="2"/>
  </si>
  <si>
    <t>１５００Ｍ</t>
    <phoneticPr fontId="2"/>
  </si>
  <si>
    <t>３０００Ｍ</t>
    <phoneticPr fontId="2"/>
  </si>
  <si>
    <t>１１０ＭＨ</t>
    <phoneticPr fontId="2"/>
  </si>
  <si>
    <t>ﾗｳﾝﾄﾞ</t>
    <phoneticPr fontId="2"/>
  </si>
  <si>
    <t>校長</t>
    <rPh sb="0" eb="2">
      <t>コウチョウ</t>
    </rPh>
    <phoneticPr fontId="2"/>
  </si>
  <si>
    <t>市町村</t>
    <rPh sb="0" eb="3">
      <t>シチョウソン</t>
    </rPh>
    <phoneticPr fontId="2"/>
  </si>
  <si>
    <t>男</t>
    <rPh sb="0" eb="1">
      <t>オトコ</t>
    </rPh>
    <phoneticPr fontId="2"/>
  </si>
  <si>
    <t>女</t>
    <rPh sb="0" eb="1">
      <t>オンナ</t>
    </rPh>
    <phoneticPr fontId="2"/>
  </si>
  <si>
    <t>リレー</t>
    <phoneticPr fontId="2"/>
  </si>
  <si>
    <t>NC代</t>
    <rPh sb="2" eb="3">
      <t>ダイ</t>
    </rPh>
    <phoneticPr fontId="2"/>
  </si>
  <si>
    <t>１種目</t>
    <rPh sb="1" eb="3">
      <t>シュモク</t>
    </rPh>
    <phoneticPr fontId="2"/>
  </si>
  <si>
    <t>２種目</t>
    <rPh sb="1" eb="3">
      <t>シュモク</t>
    </rPh>
    <phoneticPr fontId="2"/>
  </si>
  <si>
    <t>リレーのみ</t>
    <phoneticPr fontId="2"/>
  </si>
  <si>
    <t>リレー</t>
    <phoneticPr fontId="2"/>
  </si>
  <si>
    <t>No</t>
    <phoneticPr fontId="2"/>
  </si>
  <si>
    <t>プログラム・ランキング・記録集申込書</t>
    <rPh sb="12" eb="14">
      <t>キロク</t>
    </rPh>
    <rPh sb="14" eb="15">
      <t>シュウ</t>
    </rPh>
    <rPh sb="15" eb="18">
      <t>モウシコミショ</t>
    </rPh>
    <phoneticPr fontId="2"/>
  </si>
  <si>
    <t>地区中体連名</t>
    <rPh sb="0" eb="2">
      <t>チク</t>
    </rPh>
    <rPh sb="2" eb="5">
      <t>チュウタイレン</t>
    </rPh>
    <rPh sb="5" eb="6">
      <t>メイ</t>
    </rPh>
    <phoneticPr fontId="2"/>
  </si>
  <si>
    <t>市町村名</t>
    <rPh sb="0" eb="3">
      <t>シチョウソン</t>
    </rPh>
    <rPh sb="3" eb="4">
      <t>メイ</t>
    </rPh>
    <phoneticPr fontId="2"/>
  </si>
  <si>
    <t>円</t>
    <rPh sb="0" eb="1">
      <t>エン</t>
    </rPh>
    <phoneticPr fontId="2"/>
  </si>
  <si>
    <t>合　　計　　金　　額</t>
    <rPh sb="0" eb="1">
      <t>ゴウ</t>
    </rPh>
    <rPh sb="3" eb="4">
      <t>ケイ</t>
    </rPh>
    <rPh sb="6" eb="7">
      <t>カネ</t>
    </rPh>
    <rPh sb="9" eb="10">
      <t>ガク</t>
    </rPh>
    <phoneticPr fontId="2"/>
  </si>
  <si>
    <t>冊</t>
    <rPh sb="0" eb="1">
      <t>サツ</t>
    </rPh>
    <phoneticPr fontId="2"/>
  </si>
  <si>
    <t>記載責任者氏名</t>
    <rPh sb="0" eb="2">
      <t>キサイ</t>
    </rPh>
    <rPh sb="2" eb="5">
      <t>セキニンシャ</t>
    </rPh>
    <rPh sb="5" eb="7">
      <t>シメイ</t>
    </rPh>
    <phoneticPr fontId="2"/>
  </si>
  <si>
    <t>記載責任者電話</t>
    <rPh sb="0" eb="2">
      <t>キサイ</t>
    </rPh>
    <rPh sb="2" eb="5">
      <t>セキニンシャ</t>
    </rPh>
    <rPh sb="5" eb="7">
      <t>デンワ</t>
    </rPh>
    <phoneticPr fontId="2"/>
  </si>
  <si>
    <t>印</t>
    <rPh sb="0" eb="1">
      <t>イン</t>
    </rPh>
    <phoneticPr fontId="2"/>
  </si>
  <si>
    <t>様</t>
    <rPh sb="0" eb="1">
      <t>サマ</t>
    </rPh>
    <phoneticPr fontId="2"/>
  </si>
  <si>
    <t>〒</t>
    <phoneticPr fontId="2"/>
  </si>
  <si>
    <t>プロ</t>
    <phoneticPr fontId="2"/>
  </si>
  <si>
    <t>ランキング</t>
    <phoneticPr fontId="2"/>
  </si>
  <si>
    <t>記録集</t>
    <rPh sb="0" eb="3">
      <t>キロクシュウ</t>
    </rPh>
    <phoneticPr fontId="2"/>
  </si>
  <si>
    <t>希望購入</t>
    <rPh sb="0" eb="2">
      <t>キボウ</t>
    </rPh>
    <rPh sb="2" eb="4">
      <t>コウニュウ</t>
    </rPh>
    <phoneticPr fontId="2"/>
  </si>
  <si>
    <t>金額</t>
    <rPh sb="0" eb="2">
      <t>キンガク</t>
    </rPh>
    <phoneticPr fontId="2"/>
  </si>
  <si>
    <t>最小</t>
    <rPh sb="0" eb="2">
      <t>サイショウ</t>
    </rPh>
    <phoneticPr fontId="2"/>
  </si>
  <si>
    <t>最大</t>
    <rPh sb="0" eb="2">
      <t>サイダイ</t>
    </rPh>
    <phoneticPr fontId="2"/>
  </si>
  <si>
    <t>男子ﾅﾝﾊﾞｰ</t>
    <rPh sb="0" eb="2">
      <t>ダンシ</t>
    </rPh>
    <phoneticPr fontId="2"/>
  </si>
  <si>
    <t>女子ﾅﾝﾊﾞｰ</t>
    <rPh sb="0" eb="2">
      <t>ジョシ</t>
    </rPh>
    <phoneticPr fontId="2"/>
  </si>
  <si>
    <t>男子参加数</t>
    <rPh sb="0" eb="2">
      <t>ダンシ</t>
    </rPh>
    <rPh sb="2" eb="4">
      <t>サンカ</t>
    </rPh>
    <rPh sb="4" eb="5">
      <t>スウ</t>
    </rPh>
    <phoneticPr fontId="2"/>
  </si>
  <si>
    <t>女子参加数</t>
    <rPh sb="0" eb="2">
      <t>ジョシ</t>
    </rPh>
    <rPh sb="2" eb="4">
      <t>サンカ</t>
    </rPh>
    <rPh sb="4" eb="5">
      <t>カズ</t>
    </rPh>
    <phoneticPr fontId="2"/>
  </si>
  <si>
    <r>
      <t>記録集送付先　</t>
    </r>
    <r>
      <rPr>
        <b/>
        <sz val="11"/>
        <rFont val="ＭＳ Ｐ明朝"/>
        <family val="1"/>
        <charset val="128"/>
      </rPr>
      <t>(送付先が学校の場合は必ず学校名を記入してください。）</t>
    </r>
    <rPh sb="0" eb="3">
      <t>キロクシュウ</t>
    </rPh>
    <rPh sb="3" eb="5">
      <t>ソウフ</t>
    </rPh>
    <rPh sb="5" eb="6">
      <t>サキ</t>
    </rPh>
    <rPh sb="8" eb="10">
      <t>ソウフ</t>
    </rPh>
    <rPh sb="10" eb="11">
      <t>サキ</t>
    </rPh>
    <rPh sb="12" eb="14">
      <t>ガッコウ</t>
    </rPh>
    <rPh sb="15" eb="17">
      <t>バアイ</t>
    </rPh>
    <rPh sb="18" eb="19">
      <t>カナラ</t>
    </rPh>
    <rPh sb="20" eb="22">
      <t>ガッコウ</t>
    </rPh>
    <rPh sb="22" eb="23">
      <t>メイ</t>
    </rPh>
    <rPh sb="24" eb="26">
      <t>キニュウ</t>
    </rPh>
    <phoneticPr fontId="2"/>
  </si>
  <si>
    <t>＊太枠内に数字を入れてください。</t>
    <rPh sb="1" eb="3">
      <t>フトワク</t>
    </rPh>
    <rPh sb="3" eb="4">
      <t>ナイ</t>
    </rPh>
    <rPh sb="5" eb="7">
      <t>スウジ</t>
    </rPh>
    <rPh sb="8" eb="9">
      <t>イ</t>
    </rPh>
    <phoneticPr fontId="2"/>
  </si>
  <si>
    <t>御住所</t>
    <rPh sb="0" eb="1">
      <t>ゴ</t>
    </rPh>
    <rPh sb="1" eb="3">
      <t>ジュウショ</t>
    </rPh>
    <phoneticPr fontId="2"/>
  </si>
  <si>
    <t>御芳名</t>
    <rPh sb="0" eb="1">
      <t>ゴ</t>
    </rPh>
    <rPh sb="1" eb="3">
      <t>ホウメイ</t>
    </rPh>
    <phoneticPr fontId="2"/>
  </si>
  <si>
    <t>所属</t>
  </si>
  <si>
    <t>氏名</t>
  </si>
  <si>
    <t>連番</t>
    <phoneticPr fontId="2"/>
  </si>
  <si>
    <t>※ No</t>
    <phoneticPr fontId="2"/>
  </si>
  <si>
    <t>ﾌﾘｶﾞﾅ</t>
    <phoneticPr fontId="2"/>
  </si>
  <si>
    <t>学年</t>
    <rPh sb="0" eb="2">
      <t>ガクネン</t>
    </rPh>
    <phoneticPr fontId="2"/>
  </si>
  <si>
    <t>生年</t>
    <rPh sb="0" eb="2">
      <t>セイネン</t>
    </rPh>
    <phoneticPr fontId="2"/>
  </si>
  <si>
    <t>参加種目1</t>
    <rPh sb="0" eb="2">
      <t>サンカ</t>
    </rPh>
    <rPh sb="2" eb="4">
      <t>シュモク</t>
    </rPh>
    <phoneticPr fontId="2"/>
  </si>
  <si>
    <t>参加種目2</t>
    <rPh sb="0" eb="2">
      <t>サンカ</t>
    </rPh>
    <rPh sb="2" eb="4">
      <t>シュモク</t>
    </rPh>
    <phoneticPr fontId="2"/>
  </si>
  <si>
    <t>参加種目3</t>
    <rPh sb="0" eb="2">
      <t>サンカ</t>
    </rPh>
    <rPh sb="2" eb="4">
      <t>シュモク</t>
    </rPh>
    <phoneticPr fontId="2"/>
  </si>
  <si>
    <t>道北</t>
    <rPh sb="0" eb="2">
      <t>ドウホク</t>
    </rPh>
    <phoneticPr fontId="2"/>
  </si>
  <si>
    <t>コード</t>
    <phoneticPr fontId="2"/>
  </si>
  <si>
    <t>種目名</t>
    <rPh sb="0" eb="2">
      <t>シュモク</t>
    </rPh>
    <rPh sb="2" eb="3">
      <t>メイ</t>
    </rPh>
    <phoneticPr fontId="2"/>
  </si>
  <si>
    <t>備考</t>
    <rPh sb="0" eb="2">
      <t>ビコウ</t>
    </rPh>
    <phoneticPr fontId="2"/>
  </si>
  <si>
    <t>所属地</t>
    <rPh sb="0" eb="2">
      <t>ショゾク</t>
    </rPh>
    <rPh sb="2" eb="3">
      <t>チ</t>
    </rPh>
    <phoneticPr fontId="2"/>
  </si>
  <si>
    <t>性別</t>
    <rPh sb="0" eb="2">
      <t>セイベツ</t>
    </rPh>
    <phoneticPr fontId="2"/>
  </si>
  <si>
    <t>札幌</t>
  </si>
  <si>
    <t>道南</t>
  </si>
  <si>
    <t>A</t>
    <phoneticPr fontId="2"/>
  </si>
  <si>
    <t>道央</t>
  </si>
  <si>
    <t>B</t>
    <phoneticPr fontId="2"/>
  </si>
  <si>
    <t>小樽後志</t>
  </si>
  <si>
    <t>C</t>
    <phoneticPr fontId="2"/>
  </si>
  <si>
    <t>室蘭</t>
  </si>
  <si>
    <t>苫小牧</t>
  </si>
  <si>
    <t>十勝</t>
  </si>
  <si>
    <t>釧路</t>
  </si>
  <si>
    <t>J1</t>
    <phoneticPr fontId="2"/>
  </si>
  <si>
    <t>オホーツク</t>
  </si>
  <si>
    <t>J2</t>
    <phoneticPr fontId="2"/>
  </si>
  <si>
    <t>空知</t>
  </si>
  <si>
    <t>J3</t>
    <phoneticPr fontId="2"/>
  </si>
  <si>
    <t>道北</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</si>
  <si>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</si>
  <si>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</si>
  <si>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</si>
  <si>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</si>
  <si>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</si>
  <si>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</si>
  <si>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</si>
  <si>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</si>
  <si>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</si>
  <si>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</si>
  <si>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</si>
  <si>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</si>
  <si>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</si>
  <si>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</si>
  <si>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</si>
  <si>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</si>
  <si>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</si>
  <si>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</si>
  <si>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</si>
  <si>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END</t>
    <phoneticPr fontId="2"/>
  </si>
  <si>
    <t>静岡</t>
  </si>
  <si>
    <t>愛知</t>
  </si>
  <si>
    <t>三重</t>
  </si>
  <si>
    <t>岐阜</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</si>
  <si>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</si>
  <si>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</si>
  <si>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</si>
  <si>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</si>
  <si>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</si>
  <si>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</si>
  <si>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</si>
  <si>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</si>
  <si>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</si>
  <si>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</si>
  <si>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</si>
  <si>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</si>
  <si>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</si>
  <si>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</si>
  <si>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</si>
  <si>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</si>
  <si>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</si>
  <si>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</si>
  <si>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</si>
  <si>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</si>
  <si>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</si>
  <si>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</si>
  <si>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</si>
  <si>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道南</t>
    <rPh sb="0" eb="2">
      <t>ドウナン</t>
    </rPh>
    <phoneticPr fontId="2"/>
  </si>
  <si>
    <t>小樽後志</t>
    <rPh sb="0" eb="2">
      <t>オタル</t>
    </rPh>
    <rPh sb="2" eb="4">
      <t>シリベシ</t>
    </rPh>
    <phoneticPr fontId="2"/>
  </si>
  <si>
    <t>道央</t>
    <rPh sb="0" eb="2">
      <t>ドウオウ</t>
    </rPh>
    <phoneticPr fontId="2"/>
  </si>
  <si>
    <t>空知</t>
    <rPh sb="0" eb="2">
      <t>ソラチ</t>
    </rPh>
    <phoneticPr fontId="2"/>
  </si>
  <si>
    <t>十勝</t>
    <rPh sb="0" eb="2">
      <t>トカチ</t>
    </rPh>
    <phoneticPr fontId="2"/>
  </si>
  <si>
    <t>原則として，学校名は市町村がわかるよう記入する。</t>
    <rPh sb="0" eb="2">
      <t>ゲンソク</t>
    </rPh>
    <rPh sb="6" eb="8">
      <t>ガッコウ</t>
    </rPh>
    <rPh sb="8" eb="9">
      <t>メイ</t>
    </rPh>
    <rPh sb="10" eb="13">
      <t>シチョウソン</t>
    </rPh>
    <rPh sb="19" eb="21">
      <t>キニュウ</t>
    </rPh>
    <phoneticPr fontId="2"/>
  </si>
  <si>
    <t>（１）「市立」「町立」「村立」などは，省略する。</t>
    <rPh sb="4" eb="6">
      <t>シリツ</t>
    </rPh>
    <rPh sb="8" eb="10">
      <t>チョウリツ</t>
    </rPh>
    <rPh sb="12" eb="14">
      <t>ソンリツ</t>
    </rPh>
    <rPh sb="19" eb="21">
      <t>ショウリャク</t>
    </rPh>
    <phoneticPr fontId="2"/>
  </si>
  <si>
    <t>上段：申し合わせ事項　下段：記入例</t>
    <rPh sb="0" eb="2">
      <t>ジョウダン</t>
    </rPh>
    <rPh sb="3" eb="4">
      <t>モウ</t>
    </rPh>
    <rPh sb="5" eb="6">
      <t>ア</t>
    </rPh>
    <rPh sb="8" eb="10">
      <t>ジコウ</t>
    </rPh>
    <rPh sb="11" eb="13">
      <t>ゲダン</t>
    </rPh>
    <rPh sb="14" eb="16">
      <t>キニュウ</t>
    </rPh>
    <rPh sb="16" eb="17">
      <t>レイ</t>
    </rPh>
    <phoneticPr fontId="2"/>
  </si>
  <si>
    <t>参加申込書への入力</t>
    <rPh sb="0" eb="2">
      <t>サンカ</t>
    </rPh>
    <rPh sb="2" eb="5">
      <t>モウシコミショ</t>
    </rPh>
    <rPh sb="7" eb="9">
      <t>ニュウリョク</t>
    </rPh>
    <phoneticPr fontId="2"/>
  </si>
  <si>
    <t>①</t>
    <phoneticPr fontId="2"/>
  </si>
  <si>
    <t>市町村名をつけて，学校名を記入する。ただし，「市立」「町立」「村立」は省略すること。</t>
    <rPh sb="0" eb="3">
      <t>シチョウソン</t>
    </rPh>
    <rPh sb="3" eb="4">
      <t>メイ</t>
    </rPh>
    <rPh sb="9" eb="11">
      <t>ガッコウ</t>
    </rPh>
    <rPh sb="11" eb="12">
      <t>メイ</t>
    </rPh>
    <rPh sb="13" eb="15">
      <t>キニュウ</t>
    </rPh>
    <rPh sb="23" eb="25">
      <t>シリツ</t>
    </rPh>
    <rPh sb="27" eb="29">
      <t>チョウリツ</t>
    </rPh>
    <rPh sb="31" eb="33">
      <t>ソンリツ</t>
    </rPh>
    <rPh sb="35" eb="37">
      <t>ショウリャク</t>
    </rPh>
    <phoneticPr fontId="2"/>
  </si>
  <si>
    <t>浜中町立霧多布中学校</t>
    <rPh sb="0" eb="2">
      <t>ハマナカ</t>
    </rPh>
    <rPh sb="2" eb="4">
      <t>チョウリツ</t>
    </rPh>
    <rPh sb="4" eb="7">
      <t>キリタップ</t>
    </rPh>
    <rPh sb="7" eb="8">
      <t>チュウ</t>
    </rPh>
    <rPh sb="8" eb="10">
      <t>ガッコウ</t>
    </rPh>
    <phoneticPr fontId="2"/>
  </si>
  <si>
    <t>浜中霧多布</t>
    <rPh sb="0" eb="2">
      <t>ハマナカ</t>
    </rPh>
    <rPh sb="2" eb="5">
      <t>キリタップ</t>
    </rPh>
    <phoneticPr fontId="2"/>
  </si>
  <si>
    <t>札幌市立真駒内曙中学校</t>
    <rPh sb="0" eb="4">
      <t>サッポロシリツ</t>
    </rPh>
    <rPh sb="4" eb="7">
      <t>マコマナイ</t>
    </rPh>
    <rPh sb="7" eb="8">
      <t>アケボノ</t>
    </rPh>
    <rPh sb="8" eb="11">
      <t>チュウガッコウ</t>
    </rPh>
    <phoneticPr fontId="2"/>
  </si>
  <si>
    <t>札幌真駒内曙</t>
    <rPh sb="0" eb="2">
      <t>サッポロ</t>
    </rPh>
    <rPh sb="2" eb="5">
      <t>マコマナイ</t>
    </rPh>
    <rPh sb="5" eb="6">
      <t>アケボノ</t>
    </rPh>
    <phoneticPr fontId="2"/>
  </si>
  <si>
    <t>②</t>
    <phoneticPr fontId="2"/>
  </si>
  <si>
    <t>　学校名に市町村名が入っているところは，市町村名をつける必要はない。市町村名の前に「上」や「南」などが入っている場合は，市町村名をはっきりさせるために下記のように表記する。</t>
    <rPh sb="1" eb="3">
      <t>ガッコウ</t>
    </rPh>
    <rPh sb="3" eb="4">
      <t>メイ</t>
    </rPh>
    <rPh sb="5" eb="8">
      <t>シチョウソン</t>
    </rPh>
    <rPh sb="8" eb="9">
      <t>メイ</t>
    </rPh>
    <rPh sb="10" eb="11">
      <t>ハイ</t>
    </rPh>
    <rPh sb="20" eb="23">
      <t>シチョウソン</t>
    </rPh>
    <rPh sb="23" eb="24">
      <t>メイ</t>
    </rPh>
    <rPh sb="28" eb="30">
      <t>ヒツヨウ</t>
    </rPh>
    <rPh sb="34" eb="37">
      <t>シチョウソン</t>
    </rPh>
    <rPh sb="37" eb="38">
      <t>メイ</t>
    </rPh>
    <rPh sb="39" eb="40">
      <t>マエ</t>
    </rPh>
    <rPh sb="42" eb="43">
      <t>ウエ</t>
    </rPh>
    <rPh sb="46" eb="47">
      <t>ミナミ</t>
    </rPh>
    <rPh sb="51" eb="52">
      <t>ハイ</t>
    </rPh>
    <rPh sb="56" eb="58">
      <t>バアイ</t>
    </rPh>
    <rPh sb="60" eb="63">
      <t>シチョウソン</t>
    </rPh>
    <rPh sb="63" eb="64">
      <t>メイ</t>
    </rPh>
    <rPh sb="75" eb="77">
      <t>カキ</t>
    </rPh>
    <rPh sb="81" eb="83">
      <t>ヒョウキ</t>
    </rPh>
    <phoneticPr fontId="2"/>
  </si>
  <si>
    <t>士別市立士別南中学校</t>
    <rPh sb="0" eb="3">
      <t>シベツシ</t>
    </rPh>
    <rPh sb="3" eb="4">
      <t>リツ</t>
    </rPh>
    <rPh sb="4" eb="6">
      <t>シベツ</t>
    </rPh>
    <rPh sb="6" eb="7">
      <t>ミナミ</t>
    </rPh>
    <rPh sb="7" eb="10">
      <t>チュウガッコウ</t>
    </rPh>
    <phoneticPr fontId="2"/>
  </si>
  <si>
    <t>士別南</t>
    <rPh sb="0" eb="2">
      <t>シベツ</t>
    </rPh>
    <rPh sb="2" eb="3">
      <t>ミナミ</t>
    </rPh>
    <phoneticPr fontId="2"/>
  </si>
  <si>
    <t>芽室町立芽室中学校</t>
    <rPh sb="0" eb="2">
      <t>メムロ</t>
    </rPh>
    <rPh sb="2" eb="4">
      <t>チョウリツ</t>
    </rPh>
    <rPh sb="4" eb="6">
      <t>メムロ</t>
    </rPh>
    <rPh sb="6" eb="9">
      <t>チュウガッコウ</t>
    </rPh>
    <phoneticPr fontId="2"/>
  </si>
  <si>
    <t>芽室</t>
    <rPh sb="0" eb="2">
      <t>メムロ</t>
    </rPh>
    <phoneticPr fontId="2"/>
  </si>
  <si>
    <t>音更町立下音更中学校</t>
    <rPh sb="0" eb="2">
      <t>オトフケ</t>
    </rPh>
    <rPh sb="2" eb="4">
      <t>チョウリツ</t>
    </rPh>
    <rPh sb="4" eb="5">
      <t>シモ</t>
    </rPh>
    <rPh sb="5" eb="7">
      <t>オトフケ</t>
    </rPh>
    <rPh sb="7" eb="10">
      <t>チュウガッコウ</t>
    </rPh>
    <phoneticPr fontId="2"/>
  </si>
  <si>
    <t>音更下音更</t>
    <rPh sb="0" eb="2">
      <t>オトフケ</t>
    </rPh>
    <rPh sb="2" eb="3">
      <t>シモ</t>
    </rPh>
    <rPh sb="3" eb="5">
      <t>オトフケ</t>
    </rPh>
    <phoneticPr fontId="2"/>
  </si>
  <si>
    <t>美唄市立南美唄中学校</t>
    <rPh sb="0" eb="3">
      <t>ビバイシ</t>
    </rPh>
    <rPh sb="3" eb="4">
      <t>リツ</t>
    </rPh>
    <rPh sb="4" eb="5">
      <t>ミナミ</t>
    </rPh>
    <rPh sb="5" eb="7">
      <t>ビバイ</t>
    </rPh>
    <rPh sb="7" eb="10">
      <t>チュウガッコウ</t>
    </rPh>
    <phoneticPr fontId="2"/>
  </si>
  <si>
    <t>美唄南美唄</t>
    <rPh sb="0" eb="2">
      <t>ビバイ</t>
    </rPh>
    <rPh sb="2" eb="3">
      <t>ミナミ</t>
    </rPh>
    <rPh sb="3" eb="5">
      <t>ビバイ</t>
    </rPh>
    <phoneticPr fontId="2"/>
  </si>
  <si>
    <t>同上</t>
    <rPh sb="0" eb="2">
      <t>ドウジョウ</t>
    </rPh>
    <phoneticPr fontId="2"/>
  </si>
  <si>
    <t>上富良野町立上富良野中学校</t>
    <rPh sb="0" eb="4">
      <t>カミフラノ</t>
    </rPh>
    <rPh sb="4" eb="6">
      <t>チョウリツ</t>
    </rPh>
    <rPh sb="6" eb="10">
      <t>カミフラノ</t>
    </rPh>
    <rPh sb="10" eb="13">
      <t>チュウガッコウ</t>
    </rPh>
    <phoneticPr fontId="2"/>
  </si>
  <si>
    <t>上富良野</t>
    <rPh sb="0" eb="4">
      <t>カミフラノ</t>
    </rPh>
    <phoneticPr fontId="2"/>
  </si>
  <si>
    <t>③</t>
    <phoneticPr fontId="2"/>
  </si>
  <si>
    <t>札幌市立あいの里東中学校</t>
    <rPh sb="0" eb="4">
      <t>サッポロシリツ</t>
    </rPh>
    <rPh sb="7" eb="8">
      <t>サト</t>
    </rPh>
    <rPh sb="8" eb="9">
      <t>ヒガシ</t>
    </rPh>
    <rPh sb="9" eb="12">
      <t>チュウガッコウ</t>
    </rPh>
    <phoneticPr fontId="2"/>
  </si>
  <si>
    <t>札幌あいの里東</t>
    <rPh sb="0" eb="2">
      <t>サッポロ</t>
    </rPh>
    <rPh sb="5" eb="6">
      <t>サト</t>
    </rPh>
    <rPh sb="6" eb="7">
      <t>ヒガシ</t>
    </rPh>
    <phoneticPr fontId="2"/>
  </si>
  <si>
    <t>北海道教育大学附属函館中学校</t>
    <rPh sb="0" eb="3">
      <t>ホッカイドウ</t>
    </rPh>
    <rPh sb="3" eb="6">
      <t>キョウイクダイ</t>
    </rPh>
    <rPh sb="6" eb="7">
      <t>ガク</t>
    </rPh>
    <rPh sb="7" eb="9">
      <t>フゾク</t>
    </rPh>
    <rPh sb="9" eb="11">
      <t>ハコダテ</t>
    </rPh>
    <rPh sb="11" eb="14">
      <t>チュウガッコウ</t>
    </rPh>
    <phoneticPr fontId="2"/>
  </si>
  <si>
    <t>北教大附属函館</t>
    <rPh sb="0" eb="1">
      <t>キタ</t>
    </rPh>
    <rPh sb="1" eb="2">
      <t>キョウ</t>
    </rPh>
    <rPh sb="2" eb="3">
      <t>ダイ</t>
    </rPh>
    <rPh sb="3" eb="5">
      <t>フゾク</t>
    </rPh>
    <rPh sb="5" eb="7">
      <t>ハコダテ</t>
    </rPh>
    <phoneticPr fontId="2"/>
  </si>
  <si>
    <t>他の附属・付属も同様に</t>
    <rPh sb="0" eb="1">
      <t>タ</t>
    </rPh>
    <rPh sb="2" eb="4">
      <t>フゾク</t>
    </rPh>
    <rPh sb="5" eb="7">
      <t>フゾク</t>
    </rPh>
    <rPh sb="8" eb="10">
      <t>ドウヨウ</t>
    </rPh>
    <phoneticPr fontId="2"/>
  </si>
  <si>
    <t>新ひだか町立静内第三中学校</t>
    <rPh sb="0" eb="1">
      <t>シン</t>
    </rPh>
    <rPh sb="4" eb="6">
      <t>チョウリツ</t>
    </rPh>
    <rPh sb="6" eb="8">
      <t>シズナイ</t>
    </rPh>
    <rPh sb="8" eb="9">
      <t>ダイ</t>
    </rPh>
    <rPh sb="9" eb="10">
      <t>サン</t>
    </rPh>
    <rPh sb="10" eb="13">
      <t>チュウガッコウ</t>
    </rPh>
    <phoneticPr fontId="2"/>
  </si>
  <si>
    <t>新ひだか静内第三</t>
    <rPh sb="0" eb="1">
      <t>シン</t>
    </rPh>
    <rPh sb="4" eb="6">
      <t>シズナイ</t>
    </rPh>
    <rPh sb="6" eb="7">
      <t>ダイ</t>
    </rPh>
    <rPh sb="7" eb="8">
      <t>サン</t>
    </rPh>
    <phoneticPr fontId="2"/>
  </si>
  <si>
    <t>氏名</t>
    <rPh sb="0" eb="2">
      <t>シメイ</t>
    </rPh>
    <phoneticPr fontId="2"/>
  </si>
  <si>
    <t>学年・申込種目</t>
    <rPh sb="0" eb="2">
      <t>ガクネン</t>
    </rPh>
    <rPh sb="3" eb="5">
      <t>モウシコミ</t>
    </rPh>
    <rPh sb="5" eb="7">
      <t>シュモク</t>
    </rPh>
    <phoneticPr fontId="2"/>
  </si>
  <si>
    <t>参加資格</t>
    <rPh sb="0" eb="2">
      <t>サンカ</t>
    </rPh>
    <rPh sb="2" eb="4">
      <t>シカク</t>
    </rPh>
    <phoneticPr fontId="2"/>
  </si>
  <si>
    <t>（４）風向風速は，半角数字と半角記号で入力する。</t>
    <rPh sb="3" eb="5">
      <t>フウコウ</t>
    </rPh>
    <rPh sb="5" eb="7">
      <t>フウソク</t>
    </rPh>
    <rPh sb="9" eb="11">
      <t>ハンカク</t>
    </rPh>
    <rPh sb="11" eb="13">
      <t>スウジ</t>
    </rPh>
    <rPh sb="14" eb="16">
      <t>ハンカク</t>
    </rPh>
    <rPh sb="16" eb="18">
      <t>キゴウ</t>
    </rPh>
    <rPh sb="19" eb="21">
      <t>ニュウリョク</t>
    </rPh>
    <phoneticPr fontId="2"/>
  </si>
  <si>
    <t>保存・印刷</t>
    <rPh sb="0" eb="2">
      <t>ホゾン</t>
    </rPh>
    <rPh sb="3" eb="5">
      <t>インサツ</t>
    </rPh>
    <phoneticPr fontId="2"/>
  </si>
  <si>
    <t>≪</t>
    <phoneticPr fontId="2"/>
  </si>
  <si>
    <t>地区陸上競技専門委員長へのお願い≫</t>
    <rPh sb="0" eb="2">
      <t>チク</t>
    </rPh>
    <rPh sb="2" eb="4">
      <t>リクジョウ</t>
    </rPh>
    <rPh sb="4" eb="6">
      <t>キョウギ</t>
    </rPh>
    <rPh sb="6" eb="11">
      <t>センモンイインチョウ</t>
    </rPh>
    <rPh sb="14" eb="15">
      <t>ネガ</t>
    </rPh>
    <phoneticPr fontId="2"/>
  </si>
  <si>
    <t>６文字以上の学校</t>
    <rPh sb="1" eb="5">
      <t>モジイジョウ</t>
    </rPh>
    <rPh sb="6" eb="8">
      <t>ガッコウ</t>
    </rPh>
    <phoneticPr fontId="2"/>
  </si>
  <si>
    <r>
      <t>選手は，</t>
    </r>
    <r>
      <rPr>
        <sz val="11"/>
        <color rgb="FFFF0000"/>
        <rFont val="ＭＳ Ｐゴシック"/>
        <family val="3"/>
        <charset val="128"/>
      </rPr>
      <t>姓と名を別々に入力</t>
    </r>
    <r>
      <rPr>
        <sz val="11"/>
        <rFont val="ＭＳ Ｐゴシック"/>
        <family val="3"/>
        <charset val="128"/>
      </rPr>
      <t>する。監督は，姓と名の間に</t>
    </r>
    <r>
      <rPr>
        <sz val="11"/>
        <color rgb="FFFF0000"/>
        <rFont val="ＭＳ Ｐゴシック"/>
        <family val="3"/>
        <charset val="128"/>
      </rPr>
      <t>全角１文字分スペース</t>
    </r>
    <r>
      <rPr>
        <sz val="11"/>
        <rFont val="ＭＳ Ｐゴシック"/>
        <family val="3"/>
        <charset val="128"/>
      </rPr>
      <t>を入れる。</t>
    </r>
    <rPh sb="0" eb="2">
      <t>センシュ</t>
    </rPh>
    <rPh sb="4" eb="5">
      <t>セイ</t>
    </rPh>
    <rPh sb="6" eb="7">
      <t>メイ</t>
    </rPh>
    <rPh sb="8" eb="10">
      <t>ベツベツ</t>
    </rPh>
    <rPh sb="11" eb="13">
      <t>ニュウリョク</t>
    </rPh>
    <rPh sb="16" eb="18">
      <t>カントク</t>
    </rPh>
    <rPh sb="20" eb="21">
      <t>セイ</t>
    </rPh>
    <rPh sb="22" eb="23">
      <t>メイ</t>
    </rPh>
    <rPh sb="24" eb="25">
      <t>アイダ</t>
    </rPh>
    <rPh sb="26" eb="28">
      <t>ゼンカク</t>
    </rPh>
    <rPh sb="29" eb="31">
      <t>モジ</t>
    </rPh>
    <rPh sb="31" eb="32">
      <t>ブン</t>
    </rPh>
    <rPh sb="37" eb="38">
      <t>イ</t>
    </rPh>
    <phoneticPr fontId="2"/>
  </si>
  <si>
    <r>
      <t>　①トラック種目　　　「11.98」「2.34.56」のように</t>
    </r>
    <r>
      <rPr>
        <sz val="11"/>
        <color rgb="FFFF0000"/>
        <rFont val="ＭＳ Ｐゴシック"/>
        <family val="3"/>
        <charset val="128"/>
      </rPr>
      <t>半角数字</t>
    </r>
    <r>
      <rPr>
        <sz val="11"/>
        <rFont val="ＭＳ Ｐゴシック"/>
        <family val="3"/>
        <charset val="128"/>
      </rPr>
      <t>と</t>
    </r>
    <r>
      <rPr>
        <sz val="11"/>
        <color rgb="FFFF0000"/>
        <rFont val="ＭＳ Ｐゴシック"/>
        <family val="3"/>
        <charset val="128"/>
      </rPr>
      <t>ピリオド</t>
    </r>
    <r>
      <rPr>
        <sz val="11"/>
        <rFont val="ＭＳ Ｐゴシック"/>
        <family val="3"/>
        <charset val="128"/>
      </rPr>
      <t>で入力する。</t>
    </r>
    <rPh sb="6" eb="8">
      <t>シュモク</t>
    </rPh>
    <rPh sb="31" eb="32">
      <t>ハン</t>
    </rPh>
    <rPh sb="32" eb="33">
      <t>カク</t>
    </rPh>
    <rPh sb="33" eb="35">
      <t>スウジ</t>
    </rPh>
    <rPh sb="41" eb="43">
      <t>ニュウリョク</t>
    </rPh>
    <phoneticPr fontId="2"/>
  </si>
  <si>
    <r>
      <t>　②フィールド種目　「5m60」「11m98」にように</t>
    </r>
    <r>
      <rPr>
        <sz val="11"/>
        <color rgb="FFFF0000"/>
        <rFont val="ＭＳ Ｐゴシック"/>
        <family val="3"/>
        <charset val="128"/>
      </rPr>
      <t>半角数字</t>
    </r>
    <r>
      <rPr>
        <sz val="11"/>
        <rFont val="ＭＳ Ｐゴシック"/>
        <family val="3"/>
        <charset val="128"/>
      </rPr>
      <t>と半角「</t>
    </r>
    <r>
      <rPr>
        <sz val="11"/>
        <color rgb="FFFF0000"/>
        <rFont val="ＭＳ Ｐゴシック"/>
        <family val="3"/>
        <charset val="128"/>
      </rPr>
      <t>m</t>
    </r>
    <r>
      <rPr>
        <sz val="11"/>
        <rFont val="ＭＳ Ｐゴシック"/>
        <family val="3"/>
        <charset val="128"/>
      </rPr>
      <t>」で入力する。</t>
    </r>
    <rPh sb="7" eb="9">
      <t>シュモク</t>
    </rPh>
    <rPh sb="27" eb="29">
      <t>ハンカク</t>
    </rPh>
    <rPh sb="29" eb="31">
      <t>スウジ</t>
    </rPh>
    <rPh sb="32" eb="34">
      <t>ハンカク</t>
    </rPh>
    <rPh sb="38" eb="40">
      <t>ニュウリョク</t>
    </rPh>
    <phoneticPr fontId="2"/>
  </si>
  <si>
    <t>○</t>
  </si>
  <si>
    <t>３０００Ｍ</t>
  </si>
  <si>
    <t>地区中体連名</t>
    <rPh sb="0" eb="2">
      <t>チク</t>
    </rPh>
    <rPh sb="2" eb="5">
      <t>チュウタイレン</t>
    </rPh>
    <rPh sb="5" eb="6">
      <t>メイ</t>
    </rPh>
    <phoneticPr fontId="46"/>
  </si>
  <si>
    <t>市町村名</t>
    <rPh sb="0" eb="3">
      <t>シチョウソン</t>
    </rPh>
    <rPh sb="3" eb="4">
      <t>メイ</t>
    </rPh>
    <phoneticPr fontId="46"/>
  </si>
  <si>
    <t>学校名</t>
    <rPh sb="0" eb="2">
      <t>ガッコウ</t>
    </rPh>
    <rPh sb="2" eb="3">
      <t>メイ</t>
    </rPh>
    <phoneticPr fontId="46"/>
  </si>
  <si>
    <t>総合得点</t>
    <rPh sb="0" eb="2">
      <t>ソウゴウ</t>
    </rPh>
    <rPh sb="2" eb="4">
      <t>トクテン</t>
    </rPh>
    <phoneticPr fontId="46"/>
  </si>
  <si>
    <t>砲丸投</t>
    <rPh sb="0" eb="3">
      <t>ホウガンナ</t>
    </rPh>
    <phoneticPr fontId="46"/>
  </si>
  <si>
    <t>走高跳</t>
    <rPh sb="0" eb="1">
      <t>ハシ</t>
    </rPh>
    <rPh sb="1" eb="3">
      <t>タカト</t>
    </rPh>
    <phoneticPr fontId="46"/>
  </si>
  <si>
    <t>女子　四種競技　申し込み個票</t>
    <rPh sb="0" eb="1">
      <t>オンナ</t>
    </rPh>
    <rPh sb="1" eb="2">
      <t>ダンシ</t>
    </rPh>
    <rPh sb="3" eb="4">
      <t>ヨン</t>
    </rPh>
    <rPh sb="4" eb="5">
      <t>サンシュ</t>
    </rPh>
    <rPh sb="5" eb="7">
      <t>キョウギ</t>
    </rPh>
    <rPh sb="8" eb="9">
      <t>モウ</t>
    </rPh>
    <rPh sb="10" eb="11">
      <t>コ</t>
    </rPh>
    <rPh sb="12" eb="13">
      <t>コ</t>
    </rPh>
    <rPh sb="13" eb="14">
      <t>ヒョウ</t>
    </rPh>
    <phoneticPr fontId="46"/>
  </si>
  <si>
    <t>男子　四種競技　申し込み個票　（記入例）</t>
    <rPh sb="0" eb="2">
      <t>ダンシ</t>
    </rPh>
    <rPh sb="3" eb="4">
      <t>ヨン</t>
    </rPh>
    <rPh sb="4" eb="5">
      <t>サンシュ</t>
    </rPh>
    <rPh sb="5" eb="7">
      <t>キョウギ</t>
    </rPh>
    <rPh sb="8" eb="9">
      <t>モウ</t>
    </rPh>
    <rPh sb="10" eb="11">
      <t>コ</t>
    </rPh>
    <rPh sb="12" eb="13">
      <t>コ</t>
    </rPh>
    <rPh sb="13" eb="14">
      <t>ヒョウ</t>
    </rPh>
    <rPh sb="16" eb="18">
      <t>キニュウ</t>
    </rPh>
    <rPh sb="18" eb="19">
      <t>レイ</t>
    </rPh>
    <phoneticPr fontId="46"/>
  </si>
  <si>
    <t>※手動計時の場合は，それぞれの点数と総合得点を直接入力してください。</t>
    <rPh sb="1" eb="3">
      <t>シュドウ</t>
    </rPh>
    <rPh sb="3" eb="5">
      <t>ケイジ</t>
    </rPh>
    <rPh sb="6" eb="8">
      <t>バアイ</t>
    </rPh>
    <rPh sb="15" eb="17">
      <t>テンスウ</t>
    </rPh>
    <rPh sb="18" eb="20">
      <t>ソウゴウ</t>
    </rPh>
    <rPh sb="20" eb="22">
      <t>トクテン</t>
    </rPh>
    <rPh sb="23" eb="25">
      <t>チョクセツ</t>
    </rPh>
    <rPh sb="25" eb="27">
      <t>ニュウリョク</t>
    </rPh>
    <phoneticPr fontId="2"/>
  </si>
  <si>
    <t>風速</t>
    <rPh sb="0" eb="2">
      <t>フウソク</t>
    </rPh>
    <phoneticPr fontId="2"/>
  </si>
  <si>
    <t>東胆振</t>
    <rPh sb="0" eb="1">
      <t>ヒガシ</t>
    </rPh>
    <rPh sb="1" eb="3">
      <t>イブリ</t>
    </rPh>
    <phoneticPr fontId="2"/>
  </si>
  <si>
    <t>西胆振</t>
    <rPh sb="0" eb="1">
      <t>ニシ</t>
    </rPh>
    <rPh sb="1" eb="3">
      <t>イブリ</t>
    </rPh>
    <phoneticPr fontId="2"/>
  </si>
  <si>
    <t>教員</t>
    <rPh sb="0" eb="2">
      <t>キョウイン</t>
    </rPh>
    <phoneticPr fontId="2"/>
  </si>
  <si>
    <t>部活動指導員</t>
    <rPh sb="0" eb="3">
      <t>ブカツドウ</t>
    </rPh>
    <rPh sb="3" eb="6">
      <t>シドウイン</t>
    </rPh>
    <phoneticPr fontId="2"/>
  </si>
  <si>
    <t>旭川</t>
    <rPh sb="0" eb="2">
      <t>アサ</t>
    </rPh>
    <phoneticPr fontId="2"/>
  </si>
  <si>
    <t>旭川市立緑が丘中学校</t>
    <rPh sb="0" eb="2">
      <t>アサ</t>
    </rPh>
    <rPh sb="2" eb="4">
      <t>シリツ</t>
    </rPh>
    <rPh sb="4" eb="5">
      <t>ミドリ</t>
    </rPh>
    <rPh sb="6" eb="7">
      <t>オカ</t>
    </rPh>
    <rPh sb="7" eb="10">
      <t>チュウガッコウ</t>
    </rPh>
    <phoneticPr fontId="2"/>
  </si>
  <si>
    <t>旭川緑が丘</t>
    <rPh sb="0" eb="2">
      <t>アサ</t>
    </rPh>
    <rPh sb="2" eb="5">
      <t>ミドリ</t>
    </rPh>
    <phoneticPr fontId="2"/>
  </si>
  <si>
    <r>
      <t>（１）「資格」欄は，標準記録突破の場合は『標準』，地区１位は『１位』をドロップダウンリストから選択。</t>
    </r>
    <r>
      <rPr>
        <sz val="11"/>
        <color indexed="10"/>
        <rFont val="ＭＳ Ｐゴシック"/>
        <family val="3"/>
        <charset val="128"/>
      </rPr>
      <t>両方</t>
    </r>
    <r>
      <rPr>
        <sz val="11"/>
        <rFont val="ＭＳ Ｐゴシック"/>
        <family val="3"/>
        <charset val="128"/>
      </rPr>
      <t>の資格がある場合は，</t>
    </r>
    <r>
      <rPr>
        <sz val="11"/>
        <color indexed="10"/>
        <rFont val="ＭＳ Ｐゴシック"/>
        <family val="3"/>
        <charset val="128"/>
      </rPr>
      <t>『標準』</t>
    </r>
    <r>
      <rPr>
        <sz val="11"/>
        <rFont val="ＭＳ Ｐゴシック"/>
        <family val="3"/>
        <charset val="128"/>
      </rPr>
      <t>を選択する。</t>
    </r>
    <rPh sb="4" eb="6">
      <t>シカク</t>
    </rPh>
    <rPh sb="7" eb="8">
      <t>ラン</t>
    </rPh>
    <rPh sb="10" eb="12">
      <t>ヒョウジュン</t>
    </rPh>
    <rPh sb="12" eb="14">
      <t>キロク</t>
    </rPh>
    <rPh sb="14" eb="16">
      <t>トッパ</t>
    </rPh>
    <rPh sb="17" eb="19">
      <t>バアイ</t>
    </rPh>
    <rPh sb="21" eb="23">
      <t>ヒョウジュン</t>
    </rPh>
    <rPh sb="25" eb="27">
      <t>チク</t>
    </rPh>
    <rPh sb="28" eb="29">
      <t>イ</t>
    </rPh>
    <rPh sb="32" eb="33">
      <t>イ</t>
    </rPh>
    <rPh sb="47" eb="49">
      <t>センタク</t>
    </rPh>
    <rPh sb="50" eb="52">
      <t>リョウホウ</t>
    </rPh>
    <rPh sb="53" eb="55">
      <t>シカク</t>
    </rPh>
    <rPh sb="58" eb="60">
      <t>バアイ</t>
    </rPh>
    <rPh sb="63" eb="65">
      <t>ヒョウジュン</t>
    </rPh>
    <rPh sb="67" eb="69">
      <t>センタク</t>
    </rPh>
    <phoneticPr fontId="2"/>
  </si>
  <si>
    <t>「下音更」だけでは，下音更が市町村立と読み取れるので</t>
    <rPh sb="1" eb="2">
      <t>シモ</t>
    </rPh>
    <rPh sb="2" eb="4">
      <t>オトフケ</t>
    </rPh>
    <rPh sb="10" eb="11">
      <t>シモ</t>
    </rPh>
    <rPh sb="11" eb="13">
      <t>オトフケ</t>
    </rPh>
    <rPh sb="14" eb="17">
      <t>シチョウソン</t>
    </rPh>
    <rPh sb="17" eb="18">
      <t>リツ</t>
    </rPh>
    <rPh sb="19" eb="20">
      <t>ヨ</t>
    </rPh>
    <rPh sb="21" eb="22">
      <t>ト</t>
    </rPh>
    <phoneticPr fontId="2"/>
  </si>
  <si>
    <t>各地区専門委員長は，参加校より申込書類・デジタルデータを集約し</t>
    <rPh sb="0" eb="3">
      <t>カクチク</t>
    </rPh>
    <rPh sb="3" eb="8">
      <t>センモンイインチョウ</t>
    </rPh>
    <rPh sb="10" eb="12">
      <t>サンカ</t>
    </rPh>
    <rPh sb="12" eb="13">
      <t>コウ</t>
    </rPh>
    <rPh sb="15" eb="17">
      <t>モウシコミ</t>
    </rPh>
    <rPh sb="17" eb="19">
      <t>ショルイ</t>
    </rPh>
    <rPh sb="28" eb="30">
      <t>シュウヤク</t>
    </rPh>
    <phoneticPr fontId="2"/>
  </si>
  <si>
    <t>オホーツク</t>
    <phoneticPr fontId="2"/>
  </si>
  <si>
    <t>中学校</t>
    <rPh sb="0" eb="3">
      <t>チュウガッコウ</t>
    </rPh>
    <phoneticPr fontId="2"/>
  </si>
  <si>
    <t>小中学校</t>
    <rPh sb="0" eb="1">
      <t>ショウ</t>
    </rPh>
    <rPh sb="1" eb="4">
      <t>チュウガッコウ</t>
    </rPh>
    <phoneticPr fontId="2"/>
  </si>
  <si>
    <t>学校</t>
    <rPh sb="0" eb="2">
      <t>ガッコウ</t>
    </rPh>
    <phoneticPr fontId="2"/>
  </si>
  <si>
    <t>中等教育学校</t>
    <rPh sb="0" eb="2">
      <t>チュウトウ</t>
    </rPh>
    <rPh sb="2" eb="4">
      <t>キョウイク</t>
    </rPh>
    <rPh sb="4" eb="6">
      <t>ガッコウ</t>
    </rPh>
    <phoneticPr fontId="2"/>
  </si>
  <si>
    <t>学園</t>
    <rPh sb="0" eb="2">
      <t>ガクエン</t>
    </rPh>
    <phoneticPr fontId="2"/>
  </si>
  <si>
    <t>中等部</t>
    <rPh sb="0" eb="3">
      <t>チュウトウブ</t>
    </rPh>
    <phoneticPr fontId="2"/>
  </si>
  <si>
    <t>◇参加資格◇</t>
    <rPh sb="1" eb="3">
      <t>サンカ</t>
    </rPh>
    <rPh sb="3" eb="5">
      <t>シカク</t>
    </rPh>
    <phoneticPr fontId="46"/>
  </si>
  <si>
    <t>通信
標準</t>
    <rPh sb="0" eb="2">
      <t>ツウシン</t>
    </rPh>
    <rPh sb="3" eb="5">
      <t>ヒョウジュン</t>
    </rPh>
    <phoneticPr fontId="46"/>
  </si>
  <si>
    <t>種目</t>
    <rPh sb="0" eb="2">
      <t>シュモク</t>
    </rPh>
    <phoneticPr fontId="46"/>
  </si>
  <si>
    <t>400m</t>
    <phoneticPr fontId="46"/>
  </si>
  <si>
    <t>資格</t>
    <rPh sb="0" eb="2">
      <t>シカク</t>
    </rPh>
    <phoneticPr fontId="46"/>
  </si>
  <si>
    <t>地区
標準</t>
    <rPh sb="0" eb="2">
      <t>チク</t>
    </rPh>
    <rPh sb="3" eb="5">
      <t>ヒョウジュン</t>
    </rPh>
    <phoneticPr fontId="46"/>
  </si>
  <si>
    <t>最高
記録</t>
    <rPh sb="0" eb="2">
      <t>サイコウ</t>
    </rPh>
    <rPh sb="3" eb="5">
      <t>キロク</t>
    </rPh>
    <phoneticPr fontId="46"/>
  </si>
  <si>
    <t>15.00</t>
    <phoneticPr fontId="46"/>
  </si>
  <si>
    <t>10.00</t>
    <phoneticPr fontId="46"/>
  </si>
  <si>
    <t>1.50</t>
    <phoneticPr fontId="46"/>
  </si>
  <si>
    <t>地区
１位</t>
    <rPh sb="0" eb="2">
      <t>チク</t>
    </rPh>
    <rPh sb="4" eb="5">
      <t>イ</t>
    </rPh>
    <phoneticPr fontId="46"/>
  </si>
  <si>
    <t>得点</t>
    <rPh sb="0" eb="2">
      <t>トクテン</t>
    </rPh>
    <phoneticPr fontId="46"/>
  </si>
  <si>
    <r>
      <t>※400mで1分を超える記録は，</t>
    </r>
    <r>
      <rPr>
        <b/>
        <sz val="10"/>
        <color rgb="FFFF0000"/>
        <rFont val="ＭＳ Ｐゴシック"/>
        <family val="3"/>
        <charset val="128"/>
      </rPr>
      <t>「61．12」</t>
    </r>
    <r>
      <rPr>
        <sz val="10"/>
        <color rgb="FFFF0000"/>
        <rFont val="ＭＳ Ｐゴシック"/>
        <family val="3"/>
        <charset val="128"/>
      </rPr>
      <t>のように入力する。</t>
    </r>
    <rPh sb="7" eb="8">
      <t>フン</t>
    </rPh>
    <rPh sb="9" eb="10">
      <t>コ</t>
    </rPh>
    <rPh sb="12" eb="14">
      <t>キロク</t>
    </rPh>
    <rPh sb="27" eb="29">
      <t>ニュウリョク</t>
    </rPh>
    <phoneticPr fontId="2"/>
  </si>
  <si>
    <t xml:space="preserve">  男子　四種競技　申し込み個票</t>
    <rPh sb="2" eb="4">
      <t>ダンシ</t>
    </rPh>
    <rPh sb="5" eb="6">
      <t>ヨン</t>
    </rPh>
    <rPh sb="6" eb="7">
      <t>サンシュ</t>
    </rPh>
    <rPh sb="7" eb="9">
      <t>キョウギ</t>
    </rPh>
    <rPh sb="10" eb="11">
      <t>モウ</t>
    </rPh>
    <rPh sb="12" eb="13">
      <t>コ</t>
    </rPh>
    <rPh sb="14" eb="15">
      <t>コ</t>
    </rPh>
    <rPh sb="15" eb="16">
      <t>ヒョウ</t>
    </rPh>
    <phoneticPr fontId="46"/>
  </si>
  <si>
    <t>400m</t>
    <phoneticPr fontId="46"/>
  </si>
  <si>
    <t>競技者氏名</t>
    <rPh sb="0" eb="3">
      <t>キョウギシャ</t>
    </rPh>
    <rPh sb="3" eb="5">
      <t>シメイ</t>
    </rPh>
    <phoneticPr fontId="46"/>
  </si>
  <si>
    <t>ﾌﾘｶﾞﾅ</t>
    <phoneticPr fontId="46"/>
  </si>
  <si>
    <t>　　追い風　　 +0.5 (0.5と入力すると+が表示される)</t>
    <rPh sb="2" eb="3">
      <t>オ</t>
    </rPh>
    <rPh sb="4" eb="5">
      <t>カゼ</t>
    </rPh>
    <rPh sb="18" eb="20">
      <t>ニュウリョク</t>
    </rPh>
    <rPh sb="25" eb="27">
      <t>ヒョウジ</t>
    </rPh>
    <phoneticPr fontId="2"/>
  </si>
  <si>
    <t>　　向かい風　-0.2 (半角で-を入力後，0.2を入力)</t>
    <phoneticPr fontId="2"/>
  </si>
  <si>
    <t>　　無風　　　　0.0  (0を入力すると0.0が表示される)</t>
    <rPh sb="2" eb="4">
      <t>ムフウ</t>
    </rPh>
    <rPh sb="16" eb="18">
      <t>ニュウリョク</t>
    </rPh>
    <rPh sb="25" eb="27">
      <t>ヒョウジ</t>
    </rPh>
    <phoneticPr fontId="2"/>
  </si>
  <si>
    <t>　（できる限りMS-Excelは，2007以降を使用する）</t>
    <rPh sb="5" eb="6">
      <t>カギ</t>
    </rPh>
    <rPh sb="21" eb="23">
      <t>イコウ</t>
    </rPh>
    <rPh sb="24" eb="26">
      <t>シヨウ</t>
    </rPh>
    <phoneticPr fontId="2"/>
  </si>
  <si>
    <t>　（デジタルデータの提出方法は，各地区専門委員長の指示に従うこと）</t>
    <rPh sb="10" eb="12">
      <t>テイシュツ</t>
    </rPh>
    <rPh sb="12" eb="14">
      <t>ホウホウ</t>
    </rPh>
    <rPh sb="16" eb="19">
      <t>カクチク</t>
    </rPh>
    <rPh sb="19" eb="24">
      <t>センモンイインチョウ</t>
    </rPh>
    <rPh sb="25" eb="27">
      <t>シジ</t>
    </rPh>
    <rPh sb="28" eb="29">
      <t>シタガ</t>
    </rPh>
    <phoneticPr fontId="2"/>
  </si>
  <si>
    <r>
      <t>　①</t>
    </r>
    <r>
      <rPr>
        <sz val="11"/>
        <color rgb="FFFF0000"/>
        <rFont val="ＭＳ Ｐゴシック"/>
        <family val="3"/>
        <charset val="128"/>
      </rPr>
      <t>圧縮フォルダ</t>
    </r>
    <r>
      <rPr>
        <sz val="11"/>
        <rFont val="ＭＳ Ｐゴシック"/>
        <family val="3"/>
        <charset val="128"/>
      </rPr>
      <t>（フォルダ名は，地区中体連名）</t>
    </r>
    <r>
      <rPr>
        <sz val="11"/>
        <color rgb="FFFF0000"/>
        <rFont val="ＭＳ Ｐゴシック"/>
        <family val="3"/>
        <charset val="128"/>
      </rPr>
      <t>を作成</t>
    </r>
    <r>
      <rPr>
        <sz val="11"/>
        <rFont val="ＭＳ Ｐゴシック"/>
        <family val="3"/>
        <charset val="128"/>
      </rPr>
      <t>し，データを収集する。</t>
    </r>
    <rPh sb="2" eb="4">
      <t>アッシュク</t>
    </rPh>
    <rPh sb="13" eb="14">
      <t>メイ</t>
    </rPh>
    <rPh sb="16" eb="18">
      <t>チク</t>
    </rPh>
    <rPh sb="18" eb="21">
      <t>チュウタイレン</t>
    </rPh>
    <rPh sb="21" eb="22">
      <t>メイ</t>
    </rPh>
    <rPh sb="24" eb="26">
      <t>サクセイ</t>
    </rPh>
    <rPh sb="32" eb="34">
      <t>シュウシュウ</t>
    </rPh>
    <phoneticPr fontId="2"/>
  </si>
  <si>
    <t>　②他の申込書類（総括申込等）と共に大会事務局へデータを添付してe-mailで送信してください。</t>
    <rPh sb="2" eb="3">
      <t>タ</t>
    </rPh>
    <rPh sb="4" eb="6">
      <t>モウシコミ</t>
    </rPh>
    <rPh sb="6" eb="8">
      <t>ショルイ</t>
    </rPh>
    <rPh sb="9" eb="11">
      <t>ソウカツ</t>
    </rPh>
    <rPh sb="11" eb="13">
      <t>モウシコミ</t>
    </rPh>
    <rPh sb="13" eb="14">
      <t>トウ</t>
    </rPh>
    <rPh sb="16" eb="17">
      <t>トモ</t>
    </rPh>
    <rPh sb="18" eb="20">
      <t>タイカイ</t>
    </rPh>
    <rPh sb="20" eb="23">
      <t>ジムキョク</t>
    </rPh>
    <rPh sb="28" eb="30">
      <t>テンプ</t>
    </rPh>
    <rPh sb="39" eb="41">
      <t>ソウシン</t>
    </rPh>
    <phoneticPr fontId="2"/>
  </si>
  <si>
    <t>　③印刷された用紙類は，郵送等で送付ください。</t>
    <rPh sb="2" eb="4">
      <t>インサツ</t>
    </rPh>
    <rPh sb="7" eb="9">
      <t>ヨウシ</t>
    </rPh>
    <rPh sb="9" eb="10">
      <t>ルイ</t>
    </rPh>
    <rPh sb="12" eb="14">
      <t>ユウソウ</t>
    </rPh>
    <rPh sb="14" eb="15">
      <t>トウ</t>
    </rPh>
    <rPh sb="16" eb="18">
      <t>ソウフ</t>
    </rPh>
    <phoneticPr fontId="2"/>
  </si>
  <si>
    <t>　　※地区によって，中体連事務局が行う場合も同様です。</t>
    <rPh sb="3" eb="5">
      <t>チク</t>
    </rPh>
    <rPh sb="10" eb="13">
      <t>チュウタイレン</t>
    </rPh>
    <rPh sb="13" eb="16">
      <t>ジムキョク</t>
    </rPh>
    <rPh sb="17" eb="18">
      <t>オコナ</t>
    </rPh>
    <rPh sb="19" eb="21">
      <t>バアイ</t>
    </rPh>
    <rPh sb="22" eb="24">
      <t>ドウヨウ</t>
    </rPh>
    <phoneticPr fontId="2"/>
  </si>
  <si>
    <t>110mH（風）</t>
    <rPh sb="6" eb="7">
      <t>カゼ</t>
    </rPh>
    <phoneticPr fontId="46"/>
  </si>
  <si>
    <t>100mH（風）</t>
    <rPh sb="6" eb="7">
      <t>カゼ</t>
    </rPh>
    <phoneticPr fontId="46"/>
  </si>
  <si>
    <t>200m（風）</t>
    <rPh sb="5" eb="6">
      <t>カゼ</t>
    </rPh>
    <phoneticPr fontId="46"/>
  </si>
  <si>
    <t>札幌あいの里東</t>
  </si>
  <si>
    <t>札幌あやめ野</t>
  </si>
  <si>
    <t>札幌もみじ台</t>
  </si>
  <si>
    <t>札幌もみじ台南</t>
  </si>
  <si>
    <t>札幌稲積</t>
  </si>
  <si>
    <t>札幌稲穂</t>
  </si>
  <si>
    <t>札幌稲陵</t>
  </si>
  <si>
    <t>札幌栄</t>
  </si>
  <si>
    <t>札幌栄町</t>
  </si>
  <si>
    <t>札幌栄南</t>
  </si>
  <si>
    <t>札幌丘珠</t>
  </si>
  <si>
    <t>札幌宮の丘</t>
  </si>
  <si>
    <t>札幌宮の森</t>
  </si>
  <si>
    <t>札幌琴似</t>
  </si>
  <si>
    <t>札幌啓明</t>
  </si>
  <si>
    <t>札幌月寒</t>
  </si>
  <si>
    <t>札幌元町</t>
  </si>
  <si>
    <t>札幌光陽</t>
  </si>
  <si>
    <t>札幌厚別</t>
  </si>
  <si>
    <t>札幌厚別南</t>
  </si>
  <si>
    <t>札幌厚別北</t>
  </si>
  <si>
    <t>札幌向陵</t>
  </si>
  <si>
    <t>札幌札苗</t>
  </si>
  <si>
    <t>札幌札苗北</t>
  </si>
  <si>
    <t>札幌山鼻</t>
  </si>
  <si>
    <t>札幌篠路西</t>
  </si>
  <si>
    <t>札幌篠路</t>
  </si>
  <si>
    <t>札幌手稲西</t>
  </si>
  <si>
    <t>札幌手稲</t>
  </si>
  <si>
    <t>札幌手稲東</t>
  </si>
  <si>
    <t>札幌上篠路</t>
  </si>
  <si>
    <t>札幌上野幌</t>
  </si>
  <si>
    <t>札幌常盤</t>
  </si>
  <si>
    <t>札幌信濃</t>
  </si>
  <si>
    <t>札幌新琴似</t>
  </si>
  <si>
    <t>札幌新琴似北</t>
  </si>
  <si>
    <t>札幌新川西</t>
  </si>
  <si>
    <t>札幌新川</t>
  </si>
  <si>
    <t>札幌新陵</t>
  </si>
  <si>
    <t>札幌真栄</t>
  </si>
  <si>
    <t>札幌真駒内曙</t>
  </si>
  <si>
    <t>札幌真駒内</t>
  </si>
  <si>
    <t>札幌澄川</t>
  </si>
  <si>
    <t>札幌星置</t>
  </si>
  <si>
    <t>札幌清田</t>
  </si>
  <si>
    <t>札幌西岡</t>
  </si>
  <si>
    <t>札幌西岡北</t>
  </si>
  <si>
    <t>札幌西野</t>
  </si>
  <si>
    <t>札幌西陵</t>
  </si>
  <si>
    <t>札幌青葉</t>
  </si>
  <si>
    <t>札幌石山</t>
  </si>
  <si>
    <t>札幌前田</t>
  </si>
  <si>
    <t>札幌前田北</t>
  </si>
  <si>
    <t>札幌藻岩</t>
  </si>
  <si>
    <t>札幌太平</t>
  </si>
  <si>
    <t>札幌中の島</t>
  </si>
  <si>
    <t>札幌中央</t>
  </si>
  <si>
    <t>札幌中島</t>
  </si>
  <si>
    <t>札幌定山渓</t>
  </si>
  <si>
    <t>札幌東栄</t>
  </si>
  <si>
    <t>札幌東月寒</t>
  </si>
  <si>
    <t>札幌東白石</t>
  </si>
  <si>
    <t>札幌東米里</t>
  </si>
  <si>
    <t>札幌藤野</t>
  </si>
  <si>
    <t>札幌屯田中央</t>
  </si>
  <si>
    <t>札幌屯田北</t>
  </si>
  <si>
    <t>札幌南が丘</t>
  </si>
  <si>
    <t>札幌日章</t>
  </si>
  <si>
    <t>札幌柏丘</t>
  </si>
  <si>
    <t>札幌柏</t>
  </si>
  <si>
    <t>札幌白石</t>
  </si>
  <si>
    <t>札幌八軒</t>
  </si>
  <si>
    <t>札幌八軒東</t>
  </si>
  <si>
    <t>札幌八条</t>
  </si>
  <si>
    <t>札幌発寒</t>
  </si>
  <si>
    <t>札幌美香保</t>
  </si>
  <si>
    <t>札幌伏見</t>
  </si>
  <si>
    <t>札幌福移</t>
  </si>
  <si>
    <t>札幌福井野</t>
  </si>
  <si>
    <t>札幌平岡中央</t>
  </si>
  <si>
    <t>札幌平岡</t>
  </si>
  <si>
    <t>札幌平岡緑</t>
  </si>
  <si>
    <t xml:space="preserve">札幌平岸 </t>
  </si>
  <si>
    <t>札幌米里</t>
  </si>
  <si>
    <t>札幌北栄</t>
  </si>
  <si>
    <t>札幌北辰</t>
  </si>
  <si>
    <t>札幌北都</t>
  </si>
  <si>
    <t>札幌北白石</t>
  </si>
  <si>
    <t>札幌北野台</t>
  </si>
  <si>
    <t>札幌北野</t>
  </si>
  <si>
    <t>札幌北陽</t>
  </si>
  <si>
    <t>札幌幌東</t>
  </si>
  <si>
    <t>札幌明園</t>
  </si>
  <si>
    <t>札幌羊丘</t>
  </si>
  <si>
    <t>札幌陵北</t>
  </si>
  <si>
    <t>札幌陵陽</t>
  </si>
  <si>
    <t>札幌簾舞</t>
  </si>
  <si>
    <t>北教大附属札幌</t>
  </si>
  <si>
    <t>札幌聾学校</t>
  </si>
  <si>
    <t>朝鮮初中高級学校</t>
  </si>
  <si>
    <t>札幌光星</t>
  </si>
  <si>
    <t>札幌聖心女子学院</t>
  </si>
  <si>
    <t>札幌大谷</t>
  </si>
  <si>
    <t>東海大学付属第四</t>
  </si>
  <si>
    <t>藤女子</t>
  </si>
  <si>
    <t>北星学園女子</t>
  </si>
  <si>
    <t>北嶺</t>
  </si>
  <si>
    <t>星槎もみじ</t>
    <rPh sb="0" eb="2">
      <t>セイサ</t>
    </rPh>
    <phoneticPr fontId="15"/>
  </si>
  <si>
    <t>開成</t>
    <rPh sb="0" eb="2">
      <t>カイセイ</t>
    </rPh>
    <phoneticPr fontId="15"/>
  </si>
  <si>
    <t>石狩</t>
  </si>
  <si>
    <t>恵庭恵み野</t>
  </si>
  <si>
    <t>恵庭</t>
  </si>
  <si>
    <t>恵庭恵北</t>
  </si>
  <si>
    <t>恵庭恵明</t>
  </si>
  <si>
    <t>恵庭柏陽</t>
  </si>
  <si>
    <t>江別第一</t>
  </si>
  <si>
    <t>江別第三</t>
  </si>
  <si>
    <t>江別第二</t>
  </si>
  <si>
    <t>江別江陽</t>
  </si>
  <si>
    <t>江別大麻</t>
  </si>
  <si>
    <t>江別大麻東</t>
  </si>
  <si>
    <t>江別中央</t>
  </si>
  <si>
    <t>江別野幌</t>
  </si>
  <si>
    <t>新篠津</t>
  </si>
  <si>
    <t>石狩花川</t>
  </si>
  <si>
    <t>石狩花川南</t>
  </si>
  <si>
    <t>石狩花川北</t>
  </si>
  <si>
    <t>石狩厚田</t>
  </si>
  <si>
    <t>石狩樽川</t>
  </si>
  <si>
    <t>石狩浜益</t>
  </si>
  <si>
    <t>石狩聚富</t>
  </si>
  <si>
    <t>千歳駒里</t>
  </si>
  <si>
    <t>千歳向陽台</t>
  </si>
  <si>
    <t>千歳青葉</t>
  </si>
  <si>
    <t>千歳</t>
  </si>
  <si>
    <t>千歳東千歳</t>
  </si>
  <si>
    <t>千歳富丘</t>
  </si>
  <si>
    <t>千歳北進</t>
  </si>
  <si>
    <t>千歳北斗</t>
  </si>
  <si>
    <t>当別西当別</t>
  </si>
  <si>
    <t>当別</t>
  </si>
  <si>
    <t>当別弁華別</t>
  </si>
  <si>
    <t>北広島広葉</t>
  </si>
  <si>
    <t xml:space="preserve">北広島西の里 </t>
  </si>
  <si>
    <t>北広島西部</t>
  </si>
  <si>
    <t>北広島大曲</t>
  </si>
  <si>
    <t>北広島東部</t>
  </si>
  <si>
    <t>北広島緑陽</t>
  </si>
  <si>
    <t>立命館慶祥</t>
  </si>
  <si>
    <t>札幌日本大学</t>
  </si>
  <si>
    <t>千歳勇舞</t>
    <rPh sb="0" eb="2">
      <t>チトセ</t>
    </rPh>
    <phoneticPr fontId="15"/>
  </si>
  <si>
    <t>南空知</t>
  </si>
  <si>
    <t>岩見沢栗沢</t>
  </si>
  <si>
    <t>岩見沢光陵</t>
  </si>
  <si>
    <t>岩見沢上幌向</t>
  </si>
  <si>
    <t>岩見沢清園</t>
  </si>
  <si>
    <t>岩見沢東光</t>
  </si>
  <si>
    <t>岩見沢美流渡</t>
  </si>
  <si>
    <t>岩見沢豊</t>
  </si>
  <si>
    <t>岩見沢北村</t>
  </si>
  <si>
    <t>岩見沢明成</t>
  </si>
  <si>
    <t>岩見沢緑</t>
  </si>
  <si>
    <t>栗山</t>
  </si>
  <si>
    <t>月形</t>
  </si>
  <si>
    <t>三笠萱野</t>
  </si>
  <si>
    <t>三笠</t>
  </si>
  <si>
    <t>長沼</t>
  </si>
  <si>
    <t>南幌</t>
  </si>
  <si>
    <t>美唄東</t>
  </si>
  <si>
    <t>美唄南美唄</t>
  </si>
  <si>
    <t>美唄</t>
  </si>
  <si>
    <t>美唄峰延</t>
  </si>
  <si>
    <t>由仁</t>
  </si>
  <si>
    <t>夕張</t>
  </si>
  <si>
    <t>北空知</t>
  </si>
  <si>
    <t>雨竜</t>
  </si>
  <si>
    <t>沼田</t>
  </si>
  <si>
    <t>深川一已</t>
  </si>
  <si>
    <t>深川</t>
  </si>
  <si>
    <t>秩父別</t>
  </si>
  <si>
    <t>北竜</t>
  </si>
  <si>
    <t>妹背牛</t>
  </si>
  <si>
    <t>芦別</t>
  </si>
  <si>
    <t>芦別啓成</t>
  </si>
  <si>
    <t>浦臼</t>
  </si>
  <si>
    <t>歌志内</t>
  </si>
  <si>
    <t>砂川</t>
  </si>
  <si>
    <t>砂川石山</t>
  </si>
  <si>
    <t>滝川江陵</t>
    <rPh sb="0" eb="2">
      <t>タキカワ</t>
    </rPh>
    <rPh sb="2" eb="4">
      <t>コウリョウ</t>
    </rPh>
    <phoneticPr fontId="15"/>
  </si>
  <si>
    <t>滝川明苑</t>
    <rPh sb="0" eb="2">
      <t>タキカワ</t>
    </rPh>
    <rPh sb="2" eb="4">
      <t>メイエン</t>
    </rPh>
    <phoneticPr fontId="15"/>
  </si>
  <si>
    <t>奈井江</t>
  </si>
  <si>
    <t>小樽塩谷</t>
  </si>
  <si>
    <t>小樽向陽</t>
  </si>
  <si>
    <t>小樽桜町</t>
  </si>
  <si>
    <t>小樽松ヶ枝</t>
  </si>
  <si>
    <t>小樽西陵</t>
  </si>
  <si>
    <t>小樽銭函</t>
  </si>
  <si>
    <t>小樽朝里</t>
  </si>
  <si>
    <t>小樽潮見台</t>
  </si>
  <si>
    <t>小樽長橋</t>
  </si>
  <si>
    <t>小樽忍路</t>
  </si>
  <si>
    <t>小樽望洋台</t>
  </si>
  <si>
    <t>小樽菁園</t>
  </si>
  <si>
    <t>双葉</t>
  </si>
  <si>
    <t>小樽聾</t>
  </si>
  <si>
    <t>後志</t>
  </si>
  <si>
    <t>島牧</t>
  </si>
  <si>
    <t>寿都</t>
  </si>
  <si>
    <t>黒松内</t>
  </si>
  <si>
    <t>黒松内白井川</t>
  </si>
  <si>
    <t>蘭越</t>
  </si>
  <si>
    <t>ニセコ</t>
  </si>
  <si>
    <t>真狩</t>
  </si>
  <si>
    <t>留寿都</t>
  </si>
  <si>
    <t>喜茂別</t>
  </si>
  <si>
    <t>京極</t>
  </si>
  <si>
    <t>倶知安</t>
  </si>
  <si>
    <t>共和</t>
  </si>
  <si>
    <t>岩内第一</t>
  </si>
  <si>
    <t>岩内第二</t>
  </si>
  <si>
    <t>泊</t>
  </si>
  <si>
    <t>神恵内</t>
  </si>
  <si>
    <t>積丹美国</t>
  </si>
  <si>
    <t>古平</t>
  </si>
  <si>
    <t>仁木</t>
  </si>
  <si>
    <t>仁木銀山</t>
  </si>
  <si>
    <t>余市東</t>
  </si>
  <si>
    <t>余市旭</t>
  </si>
  <si>
    <t>余市西</t>
  </si>
  <si>
    <t>赤井川</t>
  </si>
  <si>
    <t>室蘭地方</t>
  </si>
  <si>
    <t>室蘭港北</t>
  </si>
  <si>
    <t>室蘭星蘭</t>
  </si>
  <si>
    <t>室蘭東明</t>
  </si>
  <si>
    <t>室蘭本室蘭</t>
  </si>
  <si>
    <t>室蘭翔陽</t>
  </si>
  <si>
    <t>室蘭桜蘭</t>
  </si>
  <si>
    <t>室蘭聾</t>
  </si>
  <si>
    <t>室蘭西</t>
    <rPh sb="0" eb="2">
      <t>ムロラン</t>
    </rPh>
    <rPh sb="2" eb="3">
      <t>ニシ</t>
    </rPh>
    <phoneticPr fontId="15"/>
  </si>
  <si>
    <t>登別西陵</t>
  </si>
  <si>
    <t>登別</t>
  </si>
  <si>
    <t>登別幌別</t>
  </si>
  <si>
    <t>登別緑陽</t>
  </si>
  <si>
    <t>登別鷲別</t>
  </si>
  <si>
    <t>登別明日</t>
  </si>
  <si>
    <t>いずみの学校</t>
  </si>
  <si>
    <t>伊達</t>
  </si>
  <si>
    <t>伊達光陵</t>
  </si>
  <si>
    <t>伊達星の丘</t>
  </si>
  <si>
    <t>伊達大滝</t>
  </si>
  <si>
    <t>伊達達南</t>
  </si>
  <si>
    <t>壮瞥久保内</t>
  </si>
  <si>
    <t>壮瞥</t>
  </si>
  <si>
    <t>洞爺湖虻田</t>
  </si>
  <si>
    <t>洞爺湖洞爺</t>
  </si>
  <si>
    <t>豊浦</t>
  </si>
  <si>
    <t>苫小牧地方</t>
  </si>
  <si>
    <t>苫小牧開成</t>
  </si>
  <si>
    <t xml:space="preserve">苫小牧啓北 </t>
  </si>
  <si>
    <t>苫小牧啓明</t>
  </si>
  <si>
    <t>苫小牧光洋</t>
  </si>
  <si>
    <t>苫小牧沼ノ端</t>
  </si>
  <si>
    <t>苫小牧植苗</t>
  </si>
  <si>
    <t>苫小牧青翔</t>
  </si>
  <si>
    <t>苫小牧東</t>
  </si>
  <si>
    <t>苫小牧明野</t>
  </si>
  <si>
    <t>苫小牧明倫</t>
  </si>
  <si>
    <t>苫小牧勇払</t>
  </si>
  <si>
    <t>苫小牧凌雲</t>
  </si>
  <si>
    <t>苫小牧緑陵</t>
  </si>
  <si>
    <t>苫小牧和光</t>
  </si>
  <si>
    <t>むかわ穂別</t>
  </si>
  <si>
    <t>むかわ鵡川</t>
  </si>
  <si>
    <t>安平早来</t>
  </si>
  <si>
    <t>安平追分</t>
  </si>
  <si>
    <t>厚真</t>
  </si>
  <si>
    <t>厚真厚南</t>
  </si>
  <si>
    <t>白老</t>
  </si>
  <si>
    <t>白老白翔</t>
    <rPh sb="3" eb="4">
      <t>ショウ</t>
    </rPh>
    <phoneticPr fontId="15"/>
  </si>
  <si>
    <t>日高</t>
  </si>
  <si>
    <t>えりも</t>
  </si>
  <si>
    <t>浦河第一</t>
  </si>
  <si>
    <t>浦河第二</t>
  </si>
  <si>
    <t>浦河荻伏</t>
  </si>
  <si>
    <t>新ひだか三石</t>
  </si>
  <si>
    <t>新ひだか静内第三</t>
  </si>
  <si>
    <t>新ひだか静内</t>
  </si>
  <si>
    <t>新冠</t>
  </si>
  <si>
    <t>日高厚賀</t>
  </si>
  <si>
    <t>日高富川</t>
  </si>
  <si>
    <t>日高門別</t>
  </si>
  <si>
    <t>平取振内</t>
  </si>
  <si>
    <t>平取</t>
  </si>
  <si>
    <t>様似</t>
  </si>
  <si>
    <t>函館西</t>
  </si>
  <si>
    <t>函館赤川</t>
  </si>
  <si>
    <t>函館潮見</t>
  </si>
  <si>
    <t>函館宇賀の浦</t>
  </si>
  <si>
    <t>函館桔梗</t>
  </si>
  <si>
    <t>函館凌雲</t>
  </si>
  <si>
    <t>函館港</t>
  </si>
  <si>
    <t>函館光成</t>
  </si>
  <si>
    <t>函館的場</t>
  </si>
  <si>
    <t>函館深堀</t>
  </si>
  <si>
    <t>函館湯川</t>
  </si>
  <si>
    <t>函館銭亀沢</t>
  </si>
  <si>
    <t>函館戸倉</t>
  </si>
  <si>
    <t>函館亀田</t>
  </si>
  <si>
    <t>函館本通</t>
  </si>
  <si>
    <t>函館旭岡</t>
  </si>
  <si>
    <t>函館北</t>
  </si>
  <si>
    <t>北教大附属函館</t>
    <rPh sb="2" eb="3">
      <t>ダイ</t>
    </rPh>
    <phoneticPr fontId="16"/>
  </si>
  <si>
    <t>函館亀尾</t>
  </si>
  <si>
    <t>函館鱒川</t>
  </si>
  <si>
    <t>函館ラ・サール</t>
  </si>
  <si>
    <t>遺愛女子</t>
  </si>
  <si>
    <t>函館白百合学園</t>
  </si>
  <si>
    <t>函館聾</t>
  </si>
  <si>
    <t>函館潮光</t>
  </si>
  <si>
    <t>函館日新</t>
  </si>
  <si>
    <t>函館恵山</t>
  </si>
  <si>
    <t>函館椴法華</t>
  </si>
  <si>
    <t>函館尾札部</t>
  </si>
  <si>
    <t>函館臼尻</t>
  </si>
  <si>
    <t>渡島</t>
  </si>
  <si>
    <t>鹿部</t>
  </si>
  <si>
    <t>七飯</t>
  </si>
  <si>
    <t xml:space="preserve">七飯大沼 </t>
  </si>
  <si>
    <t>七飯大中山</t>
  </si>
  <si>
    <t>松前</t>
  </si>
  <si>
    <t>松前大島</t>
  </si>
  <si>
    <t>森砂原</t>
  </si>
  <si>
    <t>森</t>
  </si>
  <si>
    <t>知内</t>
  </si>
  <si>
    <t>長万部</t>
  </si>
  <si>
    <t>八雲熊石第一</t>
  </si>
  <si>
    <t>八雲熊石第二</t>
  </si>
  <si>
    <t>八雲</t>
  </si>
  <si>
    <t>八雲野田生</t>
  </si>
  <si>
    <t>八雲落部</t>
  </si>
  <si>
    <t>北斗上磯</t>
  </si>
  <si>
    <t>北斗石別</t>
  </si>
  <si>
    <t>北斗大野</t>
  </si>
  <si>
    <t>北斗浜分</t>
  </si>
  <si>
    <t>北斗茂辺地</t>
  </si>
  <si>
    <t>木古内</t>
  </si>
  <si>
    <t>檜山</t>
  </si>
  <si>
    <t>せたな瀬棚</t>
  </si>
  <si>
    <t>せたな大成</t>
  </si>
  <si>
    <t>せたな北檜山</t>
  </si>
  <si>
    <t>奥尻</t>
  </si>
  <si>
    <t>奥尻青苗</t>
  </si>
  <si>
    <t>乙部</t>
  </si>
  <si>
    <t>厚沢部館</t>
  </si>
  <si>
    <t>厚沢部</t>
  </si>
  <si>
    <t>厚沢部鶉</t>
  </si>
  <si>
    <t>江差</t>
  </si>
  <si>
    <t>江差北</t>
  </si>
  <si>
    <t>今金</t>
  </si>
  <si>
    <t>上ノ国</t>
  </si>
  <si>
    <t>旭川愛宕</t>
  </si>
  <si>
    <t>旭川</t>
  </si>
  <si>
    <t>旭川永山</t>
  </si>
  <si>
    <t>旭川永山南</t>
  </si>
  <si>
    <t>旭川啓北</t>
  </si>
  <si>
    <t>旭川光陽</t>
  </si>
  <si>
    <t>旭川広陵</t>
  </si>
  <si>
    <t>旭川江丹別</t>
  </si>
  <si>
    <t>旭川桜岡</t>
  </si>
  <si>
    <t>旭川春光台</t>
  </si>
  <si>
    <t>旭川神楽</t>
  </si>
  <si>
    <t>旭川神居</t>
  </si>
  <si>
    <t>旭川神居東</t>
  </si>
  <si>
    <t>旭川西神楽</t>
  </si>
  <si>
    <t>旭川忠和</t>
  </si>
  <si>
    <t>旭川東光</t>
  </si>
  <si>
    <t>旭川東鷹栖</t>
  </si>
  <si>
    <t>旭川東明</t>
  </si>
  <si>
    <t>旭川東陽</t>
  </si>
  <si>
    <t>旭川北星</t>
  </si>
  <si>
    <t>旭川北門</t>
  </si>
  <si>
    <t>旭川明星</t>
  </si>
  <si>
    <t>旭川嵐山</t>
  </si>
  <si>
    <t>旭川緑が丘</t>
  </si>
  <si>
    <t>旭川六合</t>
  </si>
  <si>
    <t>北教大附属旭川</t>
  </si>
  <si>
    <t>旭川聾</t>
    <rPh sb="0" eb="2">
      <t>アサヒカワ</t>
    </rPh>
    <rPh sb="2" eb="3">
      <t>ロウ</t>
    </rPh>
    <phoneticPr fontId="15"/>
  </si>
  <si>
    <t>旭川AC</t>
    <rPh sb="0" eb="2">
      <t>アサヒカワ</t>
    </rPh>
    <phoneticPr fontId="15"/>
  </si>
  <si>
    <t>愛別</t>
  </si>
  <si>
    <t>上川</t>
  </si>
  <si>
    <t>鷹栖</t>
  </si>
  <si>
    <t>東神楽</t>
  </si>
  <si>
    <t>東川</t>
  </si>
  <si>
    <t>当麻</t>
  </si>
  <si>
    <t>比布</t>
  </si>
  <si>
    <t>美瑛</t>
  </si>
  <si>
    <t>美瑛美馬牛</t>
  </si>
  <si>
    <t>美瑛明徳</t>
  </si>
  <si>
    <t>士別</t>
  </si>
  <si>
    <t>剣淵</t>
  </si>
  <si>
    <t>士別温根別</t>
  </si>
  <si>
    <t>士別南</t>
  </si>
  <si>
    <t>士別上士別</t>
  </si>
  <si>
    <t>士別多寄</t>
  </si>
  <si>
    <t>士別朝日</t>
  </si>
  <si>
    <t>幌加内</t>
  </si>
  <si>
    <t>和寒</t>
  </si>
  <si>
    <t>名寄</t>
  </si>
  <si>
    <t>音威子府</t>
  </si>
  <si>
    <t>下川</t>
  </si>
  <si>
    <t>中川</t>
  </si>
  <si>
    <t>美深仁宇布</t>
  </si>
  <si>
    <t>美深</t>
  </si>
  <si>
    <t>名寄智恵文</t>
  </si>
  <si>
    <t>名寄風連</t>
  </si>
  <si>
    <t>名寄風連日進</t>
  </si>
  <si>
    <t>名寄東</t>
  </si>
  <si>
    <t>上富良野</t>
  </si>
  <si>
    <t>占冠トマム</t>
  </si>
  <si>
    <t>占冠</t>
  </si>
  <si>
    <t>中富良野</t>
  </si>
  <si>
    <t>南富良野</t>
  </si>
  <si>
    <t>富良野樹海</t>
  </si>
  <si>
    <t>富良野西</t>
  </si>
  <si>
    <t>富良野東</t>
  </si>
  <si>
    <t>富良野布部</t>
  </si>
  <si>
    <t>富良野布礼別</t>
  </si>
  <si>
    <t>富良野麓郷</t>
  </si>
  <si>
    <t>留萌</t>
  </si>
  <si>
    <t>羽幌</t>
  </si>
  <si>
    <t>羽幌焼尻</t>
  </si>
  <si>
    <t>羽幌天売</t>
  </si>
  <si>
    <t>初山別</t>
  </si>
  <si>
    <t>小平鬼鹿</t>
  </si>
  <si>
    <t>小平</t>
  </si>
  <si>
    <t>増毛</t>
  </si>
  <si>
    <t>苫前古丹別</t>
  </si>
  <si>
    <t>苫前</t>
  </si>
  <si>
    <t>留萌港南</t>
  </si>
  <si>
    <t>留萌北光</t>
  </si>
  <si>
    <t>遠別</t>
  </si>
  <si>
    <t>天塩啓徳</t>
  </si>
  <si>
    <t>天塩</t>
  </si>
  <si>
    <t>宗谷</t>
  </si>
  <si>
    <t>猿払拓心</t>
  </si>
  <si>
    <t>枝幸歌登</t>
  </si>
  <si>
    <t>枝幸</t>
  </si>
  <si>
    <t>枝幸南</t>
  </si>
  <si>
    <t>稚内上勇知</t>
  </si>
  <si>
    <t>稚内下勇知</t>
  </si>
  <si>
    <t>稚内天北</t>
  </si>
  <si>
    <t>稚内増幌</t>
  </si>
  <si>
    <t>稚内西</t>
  </si>
  <si>
    <t>稚内宗谷</t>
  </si>
  <si>
    <t>稚内</t>
  </si>
  <si>
    <t>稚内東</t>
  </si>
  <si>
    <t>稚内南</t>
  </si>
  <si>
    <t>稚内潮見が丘</t>
  </si>
  <si>
    <t>中頓別</t>
  </si>
  <si>
    <t>浜頓別下頓別</t>
  </si>
  <si>
    <t>浜頓別</t>
  </si>
  <si>
    <t>豊富兜沼</t>
  </si>
  <si>
    <t>豊富</t>
  </si>
  <si>
    <t>幌延</t>
  </si>
  <si>
    <t>幌延問寒別</t>
  </si>
  <si>
    <t>利尻沓形</t>
  </si>
  <si>
    <t>利尻仙法志</t>
  </si>
  <si>
    <t>利尻富士鴛泊</t>
  </si>
  <si>
    <t>利尻富士鬼脇</t>
  </si>
  <si>
    <t>礼文香深</t>
  </si>
  <si>
    <t>礼文船泊</t>
  </si>
  <si>
    <t>網走</t>
  </si>
  <si>
    <t>遠軽安国</t>
  </si>
  <si>
    <t>遠軽</t>
  </si>
  <si>
    <t>遠軽丸瀬布</t>
  </si>
  <si>
    <t>遠軽生田原</t>
  </si>
  <si>
    <t>遠軽南</t>
  </si>
  <si>
    <t>遠軽白滝</t>
  </si>
  <si>
    <t>興部</t>
  </si>
  <si>
    <t>興部沙留</t>
  </si>
  <si>
    <t>訓子府</t>
  </si>
  <si>
    <t>佐呂間</t>
  </si>
  <si>
    <t>斜里</t>
  </si>
  <si>
    <t>小清水</t>
  </si>
  <si>
    <t>清里</t>
  </si>
  <si>
    <t>西興部</t>
  </si>
  <si>
    <t>大空女満別</t>
  </si>
  <si>
    <t>大空東藻琴</t>
  </si>
  <si>
    <t>滝上</t>
  </si>
  <si>
    <t>置戸</t>
  </si>
  <si>
    <t>津別活汲</t>
  </si>
  <si>
    <t>津別</t>
  </si>
  <si>
    <t>美幌</t>
  </si>
  <si>
    <t>美幌北</t>
  </si>
  <si>
    <t>北見温根湯</t>
  </si>
  <si>
    <t>北見光西</t>
  </si>
  <si>
    <t>北見高栄</t>
  </si>
  <si>
    <t>北見小泉</t>
  </si>
  <si>
    <t>北見上常呂</t>
  </si>
  <si>
    <t>北見常呂</t>
  </si>
  <si>
    <t>北見仁頃</t>
  </si>
  <si>
    <t>北見瑞穂</t>
  </si>
  <si>
    <t>北見相内</t>
  </si>
  <si>
    <t>北見端野</t>
  </si>
  <si>
    <t>北見東相内</t>
  </si>
  <si>
    <t>北見東陵</t>
  </si>
  <si>
    <t>北見南</t>
  </si>
  <si>
    <t>北見北光</t>
  </si>
  <si>
    <t>北見北</t>
  </si>
  <si>
    <t>北見留辺蘂</t>
  </si>
  <si>
    <t>網走呼人</t>
  </si>
  <si>
    <t>網走第一</t>
  </si>
  <si>
    <t>網走第五</t>
  </si>
  <si>
    <t>網走第三</t>
  </si>
  <si>
    <t>網走第四</t>
  </si>
  <si>
    <t>網走第二</t>
  </si>
  <si>
    <t>紋別渚滑</t>
  </si>
  <si>
    <t>紋別上渚滑</t>
  </si>
  <si>
    <t>紋別潮見</t>
  </si>
  <si>
    <t>紋別</t>
  </si>
  <si>
    <t>湧別湖陵</t>
  </si>
  <si>
    <t>湧別上湧別</t>
  </si>
  <si>
    <t>湧別</t>
  </si>
  <si>
    <t>雄武</t>
  </si>
  <si>
    <t>全十勝</t>
  </si>
  <si>
    <t>浦幌</t>
  </si>
  <si>
    <t>浦幌上浦幌</t>
  </si>
  <si>
    <t>音更</t>
  </si>
  <si>
    <t>音更下音更</t>
  </si>
  <si>
    <t>音更共栄</t>
  </si>
  <si>
    <t>音更駒場</t>
  </si>
  <si>
    <t>音更緑南</t>
  </si>
  <si>
    <t>芽室西</t>
  </si>
  <si>
    <t>芽室</t>
  </si>
  <si>
    <t>芽室上美生</t>
  </si>
  <si>
    <t>広尾</t>
  </si>
  <si>
    <t>広尾豊似</t>
  </si>
  <si>
    <t>更別中央</t>
    <rPh sb="2" eb="4">
      <t>チュウオウ</t>
    </rPh>
    <phoneticPr fontId="15"/>
  </si>
  <si>
    <t>士幌町中央</t>
  </si>
  <si>
    <t>鹿追瓜幕</t>
  </si>
  <si>
    <t>鹿追</t>
  </si>
  <si>
    <t>上士幌</t>
  </si>
  <si>
    <t>新得屈足</t>
  </si>
  <si>
    <t>新得</t>
  </si>
  <si>
    <t>新得富村牛</t>
  </si>
  <si>
    <t>清水御影</t>
  </si>
  <si>
    <t>清水</t>
  </si>
  <si>
    <t>足寄</t>
  </si>
  <si>
    <t>帯広清川</t>
  </si>
  <si>
    <t>帯広西陵</t>
  </si>
  <si>
    <t>帯広川西</t>
  </si>
  <si>
    <t>帯広第一</t>
  </si>
  <si>
    <t>帯広第五</t>
  </si>
  <si>
    <t>帯広第三</t>
  </si>
  <si>
    <t>帯広第四</t>
  </si>
  <si>
    <t>帯広第七</t>
  </si>
  <si>
    <t>帯広第二</t>
  </si>
  <si>
    <t>帯広第八</t>
  </si>
  <si>
    <t>帯広第六</t>
  </si>
  <si>
    <t>帯広大空</t>
  </si>
  <si>
    <t>帯広南町</t>
  </si>
  <si>
    <t>帯広八千代</t>
  </si>
  <si>
    <t>帯広緑園</t>
  </si>
  <si>
    <t>大樹</t>
  </si>
  <si>
    <t>大樹尾田</t>
  </si>
  <si>
    <t>池田高島</t>
  </si>
  <si>
    <t>池田</t>
  </si>
  <si>
    <t>中札内</t>
  </si>
  <si>
    <t>豊頃</t>
  </si>
  <si>
    <t>本別仙美里</t>
  </si>
  <si>
    <t>本別</t>
  </si>
  <si>
    <t>本別勇足</t>
  </si>
  <si>
    <t>幕別糠内</t>
  </si>
  <si>
    <t>幕別札内</t>
  </si>
  <si>
    <t>幕別札内東</t>
  </si>
  <si>
    <t>幕別忠類</t>
  </si>
  <si>
    <t>幕別</t>
  </si>
  <si>
    <t>陸別</t>
  </si>
  <si>
    <t>帯広聾</t>
  </si>
  <si>
    <t>帯広翔陽</t>
  </si>
  <si>
    <t>釧路地方</t>
  </si>
  <si>
    <t>釧路阿寒湖</t>
  </si>
  <si>
    <t>釧路阿寒</t>
  </si>
  <si>
    <t>釧路共栄</t>
  </si>
  <si>
    <t>釧路景雲</t>
  </si>
  <si>
    <t>釧路桜が丘</t>
  </si>
  <si>
    <t>釧路山花</t>
  </si>
  <si>
    <t>釧路春採</t>
  </si>
  <si>
    <t>釧路青陵</t>
  </si>
  <si>
    <t>釧路大楽毛</t>
  </si>
  <si>
    <t>釧路鳥取西</t>
  </si>
  <si>
    <t>釧路鳥取</t>
  </si>
  <si>
    <t>釧路美原</t>
  </si>
  <si>
    <t>釧路幣舞</t>
  </si>
  <si>
    <t>釧路北</t>
  </si>
  <si>
    <t>釧路音別</t>
  </si>
  <si>
    <t>釧路遠矢</t>
  </si>
  <si>
    <t>釧路昆布森</t>
  </si>
  <si>
    <t>釧路富原</t>
  </si>
  <si>
    <t>釧路別保</t>
  </si>
  <si>
    <t>厚岸</t>
  </si>
  <si>
    <t>厚岸真龍</t>
  </si>
  <si>
    <t>厚岸太田</t>
  </si>
  <si>
    <t>鶴居</t>
  </si>
  <si>
    <t>鶴居幌呂</t>
  </si>
  <si>
    <t>弟子屈川湯</t>
  </si>
  <si>
    <t>弟子屈</t>
  </si>
  <si>
    <t>白糠庶路</t>
  </si>
  <si>
    <t>白糠茶路</t>
  </si>
  <si>
    <t>白糠</t>
  </si>
  <si>
    <t>標茶中茶安別</t>
  </si>
  <si>
    <t>標茶塘路</t>
  </si>
  <si>
    <t>標茶虹別</t>
  </si>
  <si>
    <t>標茶</t>
  </si>
  <si>
    <t>浜中散布</t>
  </si>
  <si>
    <t>浜中茶内</t>
  </si>
  <si>
    <t>浜中</t>
  </si>
  <si>
    <t>浜中霧多布</t>
  </si>
  <si>
    <t>北教大附属釧路</t>
  </si>
  <si>
    <t>武修館</t>
  </si>
  <si>
    <t>釧路聾</t>
  </si>
  <si>
    <t>根室</t>
  </si>
  <si>
    <t>根室海星</t>
  </si>
  <si>
    <t>根室啓雲</t>
  </si>
  <si>
    <t>根室光洋</t>
  </si>
  <si>
    <t>根室厚床</t>
  </si>
  <si>
    <t>根室歯舞</t>
  </si>
  <si>
    <t>根室柏陵</t>
  </si>
  <si>
    <t>根室落石</t>
  </si>
  <si>
    <t>中標津計根別</t>
  </si>
  <si>
    <t>中標津広陵</t>
  </si>
  <si>
    <t>中標津</t>
  </si>
  <si>
    <t>中標津武佐</t>
  </si>
  <si>
    <t>標津薫別</t>
  </si>
  <si>
    <t>標津古多糠</t>
  </si>
  <si>
    <t>標津川北</t>
  </si>
  <si>
    <t>標津</t>
  </si>
  <si>
    <t>別海上春別</t>
  </si>
  <si>
    <t>別海上西春別</t>
  </si>
  <si>
    <t>別海上風連</t>
  </si>
  <si>
    <t>別海西春別</t>
  </si>
  <si>
    <t>別海中春別</t>
  </si>
  <si>
    <t>別海中西別</t>
  </si>
  <si>
    <t>別海中央</t>
  </si>
  <si>
    <t>別海</t>
  </si>
  <si>
    <t>別海野付</t>
  </si>
  <si>
    <t>羅臼春松</t>
  </si>
  <si>
    <t>羅臼</t>
  </si>
  <si>
    <t>コード</t>
    <phoneticPr fontId="2"/>
  </si>
  <si>
    <t>ﾌﾘｶﾞﾅ</t>
    <phoneticPr fontId="2"/>
  </si>
  <si>
    <t>監督名</t>
    <rPh sb="0" eb="2">
      <t>カントク</t>
    </rPh>
    <rPh sb="2" eb="3">
      <t>メイ</t>
    </rPh>
    <phoneticPr fontId="2"/>
  </si>
  <si>
    <t>男子</t>
    <rPh sb="0" eb="2">
      <t>ダンシ</t>
    </rPh>
    <phoneticPr fontId="2"/>
  </si>
  <si>
    <t>女子</t>
    <rPh sb="0" eb="2">
      <t>ジョシ</t>
    </rPh>
    <phoneticPr fontId="2"/>
  </si>
  <si>
    <t>上川南部</t>
    <rPh sb="0" eb="2">
      <t>カミカワ</t>
    </rPh>
    <rPh sb="2" eb="4">
      <t>ナンブ</t>
    </rPh>
    <phoneticPr fontId="2"/>
  </si>
  <si>
    <t>上川北部</t>
    <rPh sb="0" eb="2">
      <t>カミカワ</t>
    </rPh>
    <rPh sb="2" eb="4">
      <t>ホクブ</t>
    </rPh>
    <phoneticPr fontId="2"/>
  </si>
  <si>
    <t>北見市立常呂中学校</t>
    <rPh sb="0" eb="4">
      <t>キタミシリツ</t>
    </rPh>
    <rPh sb="4" eb="6">
      <t>トコロ</t>
    </rPh>
    <rPh sb="6" eb="9">
      <t>チュウガッコウ</t>
    </rPh>
    <phoneticPr fontId="2"/>
  </si>
  <si>
    <t>北見常呂</t>
    <rPh sb="0" eb="2">
      <t>キタミ</t>
    </rPh>
    <rPh sb="2" eb="4">
      <t>トコロ</t>
    </rPh>
    <phoneticPr fontId="2"/>
  </si>
  <si>
    <t>ｵﾎｰﾂｸ</t>
  </si>
  <si>
    <t>北見市</t>
    <rPh sb="0" eb="3">
      <t>キタミシ</t>
    </rPh>
    <phoneticPr fontId="2"/>
  </si>
  <si>
    <t>常呂　太郎</t>
    <rPh sb="0" eb="2">
      <t>トコロ</t>
    </rPh>
    <rPh sb="3" eb="5">
      <t>タロウ</t>
    </rPh>
    <phoneticPr fontId="46"/>
  </si>
  <si>
    <t>ﾄｺﾛ ﾀﾛｳ</t>
    <phoneticPr fontId="46"/>
  </si>
  <si>
    <t>オホーツク</t>
    <phoneticPr fontId="2"/>
  </si>
  <si>
    <t>義務教育学校</t>
    <rPh sb="0" eb="4">
      <t>ギムキョウイク</t>
    </rPh>
    <rPh sb="4" eb="6">
      <t>ガッコウ</t>
    </rPh>
    <phoneticPr fontId="2"/>
  </si>
  <si>
    <t>マーシャル</t>
  </si>
  <si>
    <t>通信大会</t>
    <rPh sb="0" eb="2">
      <t>ツウシン</t>
    </rPh>
    <rPh sb="2" eb="4">
      <t>タイカイ</t>
    </rPh>
    <phoneticPr fontId="2"/>
  </si>
  <si>
    <t>地区大会</t>
    <rPh sb="0" eb="2">
      <t>チク</t>
    </rPh>
    <rPh sb="2" eb="4">
      <t>タイカイ</t>
    </rPh>
    <phoneticPr fontId="2"/>
  </si>
  <si>
    <t>名</t>
    <rPh sb="0" eb="1">
      <t>メイ</t>
    </rPh>
    <phoneticPr fontId="2"/>
  </si>
  <si>
    <t>姓</t>
    <rPh sb="0" eb="1">
      <t>セイ</t>
    </rPh>
    <phoneticPr fontId="2"/>
  </si>
  <si>
    <t>月</t>
    <rPh sb="0" eb="1">
      <t>ツキ</t>
    </rPh>
    <phoneticPr fontId="2"/>
  </si>
  <si>
    <t>日</t>
    <rPh sb="0" eb="1">
      <t>ニチ</t>
    </rPh>
    <phoneticPr fontId="2"/>
  </si>
  <si>
    <t>申込種目①</t>
    <rPh sb="0" eb="2">
      <t>モウシコミ</t>
    </rPh>
    <rPh sb="2" eb="4">
      <t>シュモク</t>
    </rPh>
    <phoneticPr fontId="2"/>
  </si>
  <si>
    <t>申込種目②</t>
    <rPh sb="0" eb="2">
      <t>モウシコミ</t>
    </rPh>
    <rPh sb="2" eb="4">
      <t>シュモク</t>
    </rPh>
    <phoneticPr fontId="2"/>
  </si>
  <si>
    <t>西暦</t>
    <rPh sb="0" eb="2">
      <t>セイレキ</t>
    </rPh>
    <phoneticPr fontId="2"/>
  </si>
  <si>
    <t>生年月日</t>
    <rPh sb="0" eb="2">
      <t>セイネン</t>
    </rPh>
    <rPh sb="2" eb="4">
      <t>ガッピ</t>
    </rPh>
    <phoneticPr fontId="2"/>
  </si>
  <si>
    <t>№</t>
    <phoneticPr fontId="2"/>
  </si>
  <si>
    <t>女子</t>
    <rPh sb="0" eb="2">
      <t>ジョシ</t>
    </rPh>
    <phoneticPr fontId="2"/>
  </si>
  <si>
    <t>リレーのみ</t>
    <phoneticPr fontId="2"/>
  </si>
  <si>
    <t>リレー</t>
    <phoneticPr fontId="2"/>
  </si>
  <si>
    <t>参加料</t>
    <rPh sb="0" eb="3">
      <t>サンカリョウ</t>
    </rPh>
    <phoneticPr fontId="2"/>
  </si>
  <si>
    <t>陸協</t>
    <rPh sb="0" eb="2">
      <t>リッキョウ</t>
    </rPh>
    <phoneticPr fontId="2"/>
  </si>
  <si>
    <t>審判可能日</t>
    <rPh sb="0" eb="2">
      <t>シンパン</t>
    </rPh>
    <rPh sb="2" eb="5">
      <t>カノウビ</t>
    </rPh>
    <phoneticPr fontId="2"/>
  </si>
  <si>
    <t>出発</t>
    <rPh sb="0" eb="2">
      <t>シュッパツ</t>
    </rPh>
    <phoneticPr fontId="2"/>
  </si>
  <si>
    <t>全日</t>
    <rPh sb="0" eb="2">
      <t>ゼンジツ</t>
    </rPh>
    <phoneticPr fontId="2"/>
  </si>
  <si>
    <t>26日</t>
    <rPh sb="2" eb="3">
      <t>ニチ</t>
    </rPh>
    <phoneticPr fontId="2"/>
  </si>
  <si>
    <t>27日</t>
    <rPh sb="2" eb="3">
      <t>ニチ</t>
    </rPh>
    <phoneticPr fontId="2"/>
  </si>
  <si>
    <t>26,27日</t>
    <rPh sb="5" eb="6">
      <t>ニチ</t>
    </rPh>
    <phoneticPr fontId="2"/>
  </si>
  <si>
    <t>審判可能日</t>
    <rPh sb="0" eb="5">
      <t>シンパンカノウビ</t>
    </rPh>
    <phoneticPr fontId="2"/>
  </si>
  <si>
    <t>肩書き</t>
    <rPh sb="0" eb="2">
      <t>カタガ</t>
    </rPh>
    <phoneticPr fontId="2"/>
  </si>
  <si>
    <t>代表</t>
    <rPh sb="0" eb="2">
      <t>ダイヒョウ</t>
    </rPh>
    <phoneticPr fontId="2"/>
  </si>
  <si>
    <t>スターター</t>
  </si>
  <si>
    <t>アナウンサー</t>
  </si>
  <si>
    <t>記録情報</t>
    <rPh sb="0" eb="2">
      <t>キロク</t>
    </rPh>
    <rPh sb="2" eb="4">
      <t>ジョウホウ</t>
    </rPh>
    <phoneticPr fontId="2"/>
  </si>
  <si>
    <t>監察</t>
    <rPh sb="0" eb="2">
      <t>カンサツ</t>
    </rPh>
    <phoneticPr fontId="17"/>
  </si>
  <si>
    <t>競技者</t>
    <rPh sb="0" eb="2">
      <t>キョウギ</t>
    </rPh>
    <rPh sb="2" eb="3">
      <t>シャ</t>
    </rPh>
    <phoneticPr fontId="18"/>
  </si>
  <si>
    <t>写真判定</t>
    <rPh sb="0" eb="2">
      <t>シャシン</t>
    </rPh>
    <rPh sb="2" eb="4">
      <t>ハンテイ</t>
    </rPh>
    <phoneticPr fontId="17"/>
  </si>
  <si>
    <t>周回</t>
    <rPh sb="0" eb="2">
      <t>シュウカイ</t>
    </rPh>
    <phoneticPr fontId="17"/>
  </si>
  <si>
    <t>跳躍（幅）</t>
    <rPh sb="0" eb="2">
      <t>チョウヤク</t>
    </rPh>
    <rPh sb="3" eb="4">
      <t>ハバ</t>
    </rPh>
    <phoneticPr fontId="17"/>
  </si>
  <si>
    <t>跳躍（高）</t>
    <rPh sb="0" eb="2">
      <t>チョウヤク</t>
    </rPh>
    <phoneticPr fontId="17"/>
  </si>
  <si>
    <t>跳躍（棒）</t>
    <rPh sb="0" eb="2">
      <t>チョウヤク</t>
    </rPh>
    <rPh sb="3" eb="4">
      <t>ボウ</t>
    </rPh>
    <phoneticPr fontId="17"/>
  </si>
  <si>
    <t>投擲</t>
    <rPh sb="0" eb="2">
      <t>トウテキ</t>
    </rPh>
    <phoneticPr fontId="17"/>
  </si>
  <si>
    <t>風力</t>
    <rPh sb="0" eb="2">
      <t>フウリョク</t>
    </rPh>
    <phoneticPr fontId="17"/>
  </si>
  <si>
    <t>用器具</t>
    <rPh sb="0" eb="1">
      <t>ヨウ</t>
    </rPh>
    <rPh sb="1" eb="3">
      <t>キグ</t>
    </rPh>
    <phoneticPr fontId="17"/>
  </si>
  <si>
    <t>一任</t>
    <rPh sb="0" eb="2">
      <t>イチニン</t>
    </rPh>
    <phoneticPr fontId="2"/>
  </si>
  <si>
    <t>チーム名</t>
    <rPh sb="3" eb="4">
      <t>メイ</t>
    </rPh>
    <phoneticPr fontId="2"/>
  </si>
  <si>
    <t>ﾌﾘｶﾞﾅ</t>
    <phoneticPr fontId="2"/>
  </si>
  <si>
    <t>中体連</t>
    <rPh sb="0" eb="3">
      <t>チュウタイレン</t>
    </rPh>
    <phoneticPr fontId="2"/>
  </si>
  <si>
    <t>市町村</t>
    <rPh sb="0" eb="3">
      <t>シチョウソン</t>
    </rPh>
    <phoneticPr fontId="2"/>
  </si>
  <si>
    <t>（チーム名）</t>
    <rPh sb="4" eb="5">
      <t>メイ</t>
    </rPh>
    <phoneticPr fontId="2"/>
  </si>
  <si>
    <t>（肩書き）</t>
    <rPh sb="1" eb="3">
      <t>カタガ</t>
    </rPh>
    <phoneticPr fontId="2"/>
  </si>
  <si>
    <t>（　代　表　者　名　)</t>
    <rPh sb="2" eb="3">
      <t>ダイ</t>
    </rPh>
    <rPh sb="4" eb="5">
      <t>オモテ</t>
    </rPh>
    <rPh sb="6" eb="7">
      <t>シャ</t>
    </rPh>
    <rPh sb="8" eb="9">
      <t>メイ</t>
    </rPh>
    <phoneticPr fontId="2"/>
  </si>
  <si>
    <t>印</t>
    <rPh sb="0" eb="1">
      <t>イン</t>
    </rPh>
    <phoneticPr fontId="2"/>
  </si>
  <si>
    <t>（クラブ）</t>
    <phoneticPr fontId="2"/>
  </si>
  <si>
    <t>上川南部</t>
    <rPh sb="2" eb="4">
      <t>ナンブ</t>
    </rPh>
    <phoneticPr fontId="2"/>
  </si>
  <si>
    <t>上川北部</t>
    <rPh sb="2" eb="4">
      <t>ホクブ</t>
    </rPh>
    <phoneticPr fontId="2"/>
  </si>
  <si>
    <t>分類</t>
    <rPh sb="0" eb="2">
      <t>ブンルイ</t>
    </rPh>
    <phoneticPr fontId="2"/>
  </si>
  <si>
    <t>チーム</t>
    <phoneticPr fontId="2"/>
  </si>
  <si>
    <t>コード</t>
    <phoneticPr fontId="2"/>
  </si>
  <si>
    <t>旭川中央</t>
    <rPh sb="2" eb="4">
      <t>チュウオウ</t>
    </rPh>
    <phoneticPr fontId="2"/>
  </si>
  <si>
    <t>競技①</t>
    <rPh sb="0" eb="2">
      <t>キョウギ</t>
    </rPh>
    <phoneticPr fontId="2"/>
  </si>
  <si>
    <t>競技者</t>
    <rPh sb="0" eb="3">
      <t>キョウギシャ</t>
    </rPh>
    <phoneticPr fontId="2"/>
  </si>
  <si>
    <t>競技②</t>
    <rPh sb="0" eb="2">
      <t>キョウギ</t>
    </rPh>
    <phoneticPr fontId="2"/>
  </si>
  <si>
    <t>記録</t>
    <rPh sb="0" eb="2">
      <t>キロク</t>
    </rPh>
    <phoneticPr fontId="2"/>
  </si>
  <si>
    <t>中学男子100m</t>
  </si>
  <si>
    <t>中学男子200m</t>
  </si>
  <si>
    <t>中学男子400m</t>
  </si>
  <si>
    <t>中学男子800m</t>
  </si>
  <si>
    <t>中学男子1500m</t>
  </si>
  <si>
    <t>中学男子3000m</t>
  </si>
  <si>
    <t>中学男子110mH(0.914m)</t>
  </si>
  <si>
    <t>中学男子4X100mR</t>
  </si>
  <si>
    <t>中学男子走高跳</t>
  </si>
  <si>
    <t>中学男子棒高跳</t>
  </si>
  <si>
    <t>中学男子走幅跳</t>
  </si>
  <si>
    <t>中学男子砲丸投(5.000kg)</t>
  </si>
  <si>
    <t>中学男子四種競技</t>
  </si>
  <si>
    <t>中学女子100m</t>
  </si>
  <si>
    <t>中学女子200m</t>
  </si>
  <si>
    <t>中学女子800m</t>
  </si>
  <si>
    <t>中学女子1500m</t>
  </si>
  <si>
    <t>中学女子100mH(0.762m)</t>
  </si>
  <si>
    <t>中学女子4X100mR</t>
  </si>
  <si>
    <t>中学女子走高跳</t>
  </si>
  <si>
    <t>中学女子走幅跳</t>
  </si>
  <si>
    <t>中学女子砲丸投(2.721kg)</t>
  </si>
  <si>
    <t>中学女子四種競技</t>
  </si>
  <si>
    <t>正式名称</t>
    <rPh sb="0" eb="4">
      <t>セイシキメイショウ</t>
    </rPh>
    <phoneticPr fontId="2"/>
  </si>
  <si>
    <t>全国受付</t>
    <rPh sb="0" eb="2">
      <t>ゼンコク</t>
    </rPh>
    <rPh sb="2" eb="4">
      <t>ウケツケ</t>
    </rPh>
    <phoneticPr fontId="17"/>
  </si>
  <si>
    <t>性別
ｺｰﾄﾞ</t>
    <rPh sb="0" eb="2">
      <t>セイベツ</t>
    </rPh>
    <phoneticPr fontId="2"/>
  </si>
  <si>
    <t>性
別</t>
    <phoneticPr fontId="2"/>
  </si>
  <si>
    <t>J1</t>
    <phoneticPr fontId="2"/>
  </si>
  <si>
    <t>J2</t>
    <phoneticPr fontId="2"/>
  </si>
  <si>
    <t>競技
ｺｰﾄﾞ</t>
    <rPh sb="0" eb="2">
      <t>キョウギ</t>
    </rPh>
    <phoneticPr fontId="2"/>
  </si>
  <si>
    <t>リレー</t>
    <phoneticPr fontId="2"/>
  </si>
  <si>
    <t>所属
ｺｰﾄﾞ</t>
    <rPh sb="0" eb="1">
      <t>ショ</t>
    </rPh>
    <rPh sb="1" eb="2">
      <t>ゾク</t>
    </rPh>
    <phoneticPr fontId="2"/>
  </si>
  <si>
    <t>個人
所属地</t>
    <rPh sb="0" eb="2">
      <t>コジン</t>
    </rPh>
    <rPh sb="3" eb="5">
      <t>ショゾク</t>
    </rPh>
    <rPh sb="5" eb="6">
      <t>チ</t>
    </rPh>
    <phoneticPr fontId="2"/>
  </si>
  <si>
    <t>ベスト
記録</t>
    <rPh sb="4" eb="6">
      <t>キロク</t>
    </rPh>
    <phoneticPr fontId="2"/>
  </si>
  <si>
    <t>◇NANS入力データ</t>
    <rPh sb="5" eb="7">
      <t>ニュウリョク</t>
    </rPh>
    <phoneticPr fontId="2"/>
  </si>
  <si>
    <t>（クラブチーム）</t>
    <phoneticPr fontId="2"/>
  </si>
  <si>
    <t>緊急
連絡先</t>
    <rPh sb="0" eb="2">
      <t>キンキュウ</t>
    </rPh>
    <rPh sb="3" eb="6">
      <t>レンラクサキ</t>
    </rPh>
    <phoneticPr fontId="2"/>
  </si>
  <si>
    <t>審判員氏名</t>
  </si>
  <si>
    <t>希望1</t>
  </si>
  <si>
    <t>希望2</t>
  </si>
  <si>
    <t>保険</t>
  </si>
  <si>
    <t>資格</t>
  </si>
  <si>
    <t>審判
可能日</t>
    <phoneticPr fontId="2"/>
  </si>
  <si>
    <t>名前</t>
    <rPh sb="0" eb="2">
      <t>ナマエ</t>
    </rPh>
    <phoneticPr fontId="2"/>
  </si>
  <si>
    <t>フリガナ</t>
    <phoneticPr fontId="2"/>
  </si>
  <si>
    <t>中体連</t>
    <rPh sb="0" eb="3">
      <t>チュウタイレン</t>
    </rPh>
    <phoneticPr fontId="2"/>
  </si>
  <si>
    <t>チーム</t>
    <phoneticPr fontId="2"/>
  </si>
  <si>
    <t>点数</t>
    <rPh sb="0" eb="2">
      <t>テンスウ</t>
    </rPh>
    <phoneticPr fontId="2"/>
  </si>
  <si>
    <t>①</t>
    <phoneticPr fontId="2"/>
  </si>
  <si>
    <t>風</t>
    <rPh sb="0" eb="1">
      <t>カゼ</t>
    </rPh>
    <phoneticPr fontId="2"/>
  </si>
  <si>
    <t>②</t>
    <phoneticPr fontId="2"/>
  </si>
  <si>
    <t>③</t>
    <phoneticPr fontId="2"/>
  </si>
  <si>
    <t>④</t>
    <phoneticPr fontId="2"/>
  </si>
  <si>
    <t>チーム名</t>
    <rPh sb="3" eb="4">
      <t>メイ</t>
    </rPh>
    <phoneticPr fontId="46"/>
  </si>
  <si>
    <t>学年</t>
    <rPh sb="0" eb="2">
      <t>ガクネン</t>
    </rPh>
    <phoneticPr fontId="2"/>
  </si>
  <si>
    <t>参加申込書　記入注意事項</t>
    <rPh sb="0" eb="2">
      <t>サンカ</t>
    </rPh>
    <rPh sb="2" eb="4">
      <t>モウシコミ</t>
    </rPh>
    <rPh sb="4" eb="5">
      <t>ショ</t>
    </rPh>
    <rPh sb="6" eb="8">
      <t>キニュウ</t>
    </rPh>
    <rPh sb="8" eb="10">
      <t>チュウイ</t>
    </rPh>
    <rPh sb="10" eb="12">
      <t>ジコウ</t>
    </rPh>
    <phoneticPr fontId="2"/>
  </si>
  <si>
    <t>　　3000mの場合，「09.10.11」のように，「9」 の前に「0」を入力する。</t>
    <phoneticPr fontId="2"/>
  </si>
  <si>
    <t>　　砲丸投の場合も「09m55」のように，「0」の前に「0」を入力する。</t>
    <phoneticPr fontId="2"/>
  </si>
  <si>
    <r>
      <t>☆ファイル名は</t>
    </r>
    <r>
      <rPr>
        <sz val="11"/>
        <color rgb="FFFF0000"/>
        <rFont val="ＭＳ Ｐゴシック"/>
        <family val="3"/>
        <charset val="128"/>
      </rPr>
      <t>『○○中』『クラブ名』　（</t>
    </r>
    <r>
      <rPr>
        <sz val="11"/>
        <rFont val="ＭＳ Ｐゴシック"/>
        <family val="3"/>
        <charset val="128"/>
      </rPr>
      <t>○○は</t>
    </r>
    <r>
      <rPr>
        <sz val="11"/>
        <color rgb="FFFF0000"/>
        <rFont val="ＭＳ Ｐゴシック"/>
        <family val="3"/>
        <charset val="128"/>
      </rPr>
      <t>参加申込書のチーム名）</t>
    </r>
    <r>
      <rPr>
        <sz val="11"/>
        <rFont val="ＭＳ Ｐゴシック"/>
        <family val="3"/>
        <charset val="128"/>
      </rPr>
      <t>とし，保存する。</t>
    </r>
    <rPh sb="5" eb="6">
      <t>メイ</t>
    </rPh>
    <rPh sb="10" eb="11">
      <t>チュウ</t>
    </rPh>
    <rPh sb="16" eb="17">
      <t>メイ</t>
    </rPh>
    <rPh sb="23" eb="25">
      <t>サンカ</t>
    </rPh>
    <rPh sb="25" eb="28">
      <t>モウシコミショ</t>
    </rPh>
    <rPh sb="32" eb="33">
      <t>メイ</t>
    </rPh>
    <rPh sb="34" eb="35">
      <t>ガクメイ</t>
    </rPh>
    <rPh sb="37" eb="39">
      <t>ホゾン</t>
    </rPh>
    <phoneticPr fontId="2"/>
  </si>
  <si>
    <t>（１）ドロップダウンリストから選択する。クラブチームはJ1，J2，J3のように入力する。</t>
    <rPh sb="15" eb="17">
      <t>センタク</t>
    </rPh>
    <rPh sb="39" eb="41">
      <t>ニュウリョク</t>
    </rPh>
    <phoneticPr fontId="2"/>
  </si>
  <si>
    <r>
      <t>※黄色の枠内は，自動計算されるようになっています。個票は，</t>
    </r>
    <r>
      <rPr>
        <b/>
        <sz val="10"/>
        <color rgb="FF002060"/>
        <rFont val="ＭＳ Ｐゴシック"/>
        <family val="3"/>
        <charset val="128"/>
      </rPr>
      <t>フィールドもピリオド「．」</t>
    </r>
    <r>
      <rPr>
        <sz val="10"/>
        <color rgb="FFFF0000"/>
        <rFont val="ＭＳ Ｐゴシック"/>
        <family val="3"/>
        <charset val="128"/>
      </rPr>
      <t>で入力してください</t>
    </r>
    <rPh sb="1" eb="3">
      <t>キイロ</t>
    </rPh>
    <rPh sb="4" eb="6">
      <t>ワクナイ</t>
    </rPh>
    <rPh sb="8" eb="10">
      <t>ジドウ</t>
    </rPh>
    <rPh sb="10" eb="12">
      <t>ケイサン</t>
    </rPh>
    <rPh sb="25" eb="27">
      <t>コヒョウ</t>
    </rPh>
    <rPh sb="43" eb="45">
      <t>ニュウリョク</t>
    </rPh>
    <phoneticPr fontId="2"/>
  </si>
  <si>
    <t>◇受付・総括申込データ</t>
    <rPh sb="1" eb="3">
      <t>ウケツケ</t>
    </rPh>
    <rPh sb="4" eb="6">
      <t>ソウカツ</t>
    </rPh>
    <rPh sb="6" eb="8">
      <t>モウシコミ</t>
    </rPh>
    <phoneticPr fontId="2"/>
  </si>
  <si>
    <t>◇四種ﾗﾝｷﾝｸﾞ用</t>
    <rPh sb="1" eb="3">
      <t>ヨンシュ</t>
    </rPh>
    <rPh sb="9" eb="10">
      <t>ヨウ</t>
    </rPh>
    <phoneticPr fontId="2"/>
  </si>
  <si>
    <t>◇審判集約</t>
    <rPh sb="1" eb="3">
      <t>シンパン</t>
    </rPh>
    <rPh sb="3" eb="5">
      <t>シュウヤク</t>
    </rPh>
    <phoneticPr fontId="2"/>
  </si>
  <si>
    <t>AAA</t>
  </si>
  <si>
    <t>C-3</t>
  </si>
  <si>
    <t>TONDEN.AC</t>
  </si>
  <si>
    <t>札幌JRC</t>
    <rPh sb="0" eb="2">
      <t>サッポロ</t>
    </rPh>
    <phoneticPr fontId="1"/>
  </si>
  <si>
    <t>新札幌陸上クラブ</t>
    <rPh sb="0" eb="5">
      <t>シンサッポロリクジョウ</t>
    </rPh>
    <phoneticPr fontId="1"/>
  </si>
  <si>
    <t>渡辺陸上クラブ</t>
    <rPh sb="0" eb="2">
      <t>ワタナベ</t>
    </rPh>
    <rPh sb="2" eb="4">
      <t>リクジョウ</t>
    </rPh>
    <phoneticPr fontId="1"/>
  </si>
  <si>
    <t>ヴェイツ石狩</t>
    <rPh sb="4" eb="6">
      <t>イシカリ</t>
    </rPh>
    <phoneticPr fontId="1"/>
  </si>
  <si>
    <t>小樽A・J・C</t>
    <rPh sb="0" eb="2">
      <t>オタル</t>
    </rPh>
    <phoneticPr fontId="1"/>
  </si>
  <si>
    <t>枝幸陸上クラブ</t>
    <rPh sb="0" eb="2">
      <t>エサシ</t>
    </rPh>
    <rPh sb="2" eb="4">
      <t>リクジョウ</t>
    </rPh>
    <phoneticPr fontId="1"/>
  </si>
  <si>
    <t>RyukokuAC</t>
  </si>
  <si>
    <t>CRS</t>
  </si>
  <si>
    <t>NASS</t>
  </si>
  <si>
    <t>函館</t>
  </si>
  <si>
    <t>岩見沢陸上クラブ</t>
    <rPh sb="0" eb="3">
      <t>イワミザワ</t>
    </rPh>
    <rPh sb="3" eb="5">
      <t>リクジョウ</t>
    </rPh>
    <phoneticPr fontId="1"/>
  </si>
  <si>
    <t>深川陸上クラブ</t>
    <rPh sb="0" eb="2">
      <t>フカガワ</t>
    </rPh>
    <rPh sb="2" eb="4">
      <t>リクジョウ</t>
    </rPh>
    <phoneticPr fontId="1"/>
  </si>
  <si>
    <t>室蘭JHC</t>
    <rPh sb="0" eb="2">
      <t>ムロラン</t>
    </rPh>
    <phoneticPr fontId="1"/>
  </si>
  <si>
    <t>沼ノ端RSC</t>
    <rPh sb="0" eb="1">
      <t>ヌマ</t>
    </rPh>
    <rPh sb="2" eb="3">
      <t>ハタ</t>
    </rPh>
    <phoneticPr fontId="1"/>
  </si>
  <si>
    <t>番組編成</t>
    <rPh sb="0" eb="4">
      <t>バングミヘンセイ</t>
    </rPh>
    <phoneticPr fontId="2"/>
  </si>
  <si>
    <t>　◎　いずれも当日販売しますが，数に限りがありますので事前申込をお勧めします。</t>
    <rPh sb="7" eb="9">
      <t>トウジツ</t>
    </rPh>
    <rPh sb="9" eb="11">
      <t>ハンバイ</t>
    </rPh>
    <rPh sb="16" eb="17">
      <t>カズ</t>
    </rPh>
    <rPh sb="18" eb="19">
      <t>カギ</t>
    </rPh>
    <rPh sb="27" eb="29">
      <t>ジゼン</t>
    </rPh>
    <rPh sb="29" eb="30">
      <t>モウ</t>
    </rPh>
    <rPh sb="30" eb="31">
      <t>コ</t>
    </rPh>
    <rPh sb="33" eb="34">
      <t>スス</t>
    </rPh>
    <phoneticPr fontId="2"/>
  </si>
  <si>
    <t>小樽北陵</t>
    <rPh sb="2" eb="4">
      <t>ホクリョウ</t>
    </rPh>
    <phoneticPr fontId="2"/>
  </si>
  <si>
    <t>姓ﾌﾘｶﾞﾅ</t>
    <rPh sb="0" eb="1">
      <t>セイ</t>
    </rPh>
    <phoneticPr fontId="2"/>
  </si>
  <si>
    <t>名ﾌﾘｶﾞﾅ</t>
    <rPh sb="0" eb="1">
      <t>メイ</t>
    </rPh>
    <phoneticPr fontId="2"/>
  </si>
  <si>
    <t>監督　氏名</t>
    <rPh sb="0" eb="2">
      <t>カントク</t>
    </rPh>
    <rPh sb="3" eb="5">
      <t>シメイ</t>
    </rPh>
    <phoneticPr fontId="2"/>
  </si>
  <si>
    <t>監督　職種</t>
    <rPh sb="0" eb="2">
      <t>カントク</t>
    </rPh>
    <rPh sb="3" eb="5">
      <t>ショクシュ</t>
    </rPh>
    <phoneticPr fontId="2"/>
  </si>
  <si>
    <t>緊急連絡先（携帯）</t>
    <rPh sb="0" eb="2">
      <t>キンキュウ</t>
    </rPh>
    <rPh sb="2" eb="5">
      <t>レンラクサキ</t>
    </rPh>
    <rPh sb="6" eb="8">
      <t>ケイタイ</t>
    </rPh>
    <phoneticPr fontId="2"/>
  </si>
  <si>
    <t>400ｍR</t>
    <phoneticPr fontId="2"/>
  </si>
  <si>
    <t>申込種目①　参加資格</t>
    <rPh sb="0" eb="2">
      <t>モウシコミ</t>
    </rPh>
    <rPh sb="2" eb="4">
      <t>シュモク</t>
    </rPh>
    <rPh sb="6" eb="7">
      <t>サン</t>
    </rPh>
    <rPh sb="7" eb="8">
      <t>カ</t>
    </rPh>
    <rPh sb="8" eb="9">
      <t>シ</t>
    </rPh>
    <rPh sb="9" eb="10">
      <t>カク</t>
    </rPh>
    <phoneticPr fontId="2"/>
  </si>
  <si>
    <t>申込種目②　参加資格</t>
    <rPh sb="0" eb="2">
      <t>モウシコミ</t>
    </rPh>
    <rPh sb="2" eb="4">
      <t>シュモク</t>
    </rPh>
    <rPh sb="6" eb="7">
      <t>サン</t>
    </rPh>
    <rPh sb="7" eb="8">
      <t>カ</t>
    </rPh>
    <rPh sb="8" eb="9">
      <t>シ</t>
    </rPh>
    <rPh sb="9" eb="10">
      <t>カク</t>
    </rPh>
    <phoneticPr fontId="2"/>
  </si>
  <si>
    <t>※参加料はアスリートビブス代500円を含んでいます。</t>
    <rPh sb="1" eb="4">
      <t>サンカリョウ</t>
    </rPh>
    <rPh sb="13" eb="14">
      <t>ダイ</t>
    </rPh>
    <rPh sb="17" eb="18">
      <t>エン</t>
    </rPh>
    <rPh sb="19" eb="20">
      <t>フク</t>
    </rPh>
    <phoneticPr fontId="2"/>
  </si>
  <si>
    <t>※審判をお手伝いいただける方は，記入願います。</t>
    <rPh sb="1" eb="3">
      <t>シンパン</t>
    </rPh>
    <rPh sb="5" eb="7">
      <t>テツダ</t>
    </rPh>
    <rPh sb="13" eb="14">
      <t>カタ</t>
    </rPh>
    <rPh sb="16" eb="19">
      <t>キニュウネガ</t>
    </rPh>
    <phoneticPr fontId="2"/>
  </si>
  <si>
    <t>第１希望</t>
    <rPh sb="0" eb="1">
      <t>ダイ</t>
    </rPh>
    <rPh sb="2" eb="4">
      <t>キボウ</t>
    </rPh>
    <phoneticPr fontId="2"/>
  </si>
  <si>
    <t>第２希望</t>
    <rPh sb="0" eb="1">
      <t>ダイ</t>
    </rPh>
    <rPh sb="2" eb="4">
      <t>キボウ</t>
    </rPh>
    <phoneticPr fontId="2"/>
  </si>
  <si>
    <t>保険加入の有無</t>
    <rPh sb="0" eb="2">
      <t>ホケン</t>
    </rPh>
    <rPh sb="2" eb="4">
      <t>カニュウ</t>
    </rPh>
    <rPh sb="5" eb="7">
      <t>ウム</t>
    </rPh>
    <phoneticPr fontId="2"/>
  </si>
  <si>
    <t>27,28日</t>
    <rPh sb="5" eb="6">
      <t>ニチ</t>
    </rPh>
    <phoneticPr fontId="2"/>
  </si>
  <si>
    <t>28日</t>
    <rPh sb="2" eb="3">
      <t>ニチ</t>
    </rPh>
    <phoneticPr fontId="2"/>
  </si>
  <si>
    <t>希望審判</t>
    <rPh sb="0" eb="2">
      <t>キボウ</t>
    </rPh>
    <rPh sb="2" eb="4">
      <t>シンパン</t>
    </rPh>
    <phoneticPr fontId="2"/>
  </si>
  <si>
    <t>校種</t>
    <rPh sb="0" eb="2">
      <t>コウシュ</t>
    </rPh>
    <phoneticPr fontId="2"/>
  </si>
  <si>
    <t>職種</t>
    <rPh sb="0" eb="2">
      <t>ショクシュ</t>
    </rPh>
    <phoneticPr fontId="2"/>
  </si>
  <si>
    <t>2種目</t>
    <rPh sb="1" eb="3">
      <t>シュモク</t>
    </rPh>
    <phoneticPr fontId="2"/>
  </si>
  <si>
    <t>1種目</t>
    <rPh sb="1" eb="3">
      <t>シュモク</t>
    </rPh>
    <phoneticPr fontId="2"/>
  </si>
  <si>
    <t xml:space="preserve"> ⇓</t>
    <phoneticPr fontId="2"/>
  </si>
  <si>
    <t xml:space="preserve"> ⇐</t>
    <phoneticPr fontId="2"/>
  </si>
  <si>
    <t>印刷，押印（職印）の上，提出。</t>
    <rPh sb="0" eb="2">
      <t>インサツ</t>
    </rPh>
    <rPh sb="10" eb="11">
      <t>ウエ</t>
    </rPh>
    <phoneticPr fontId="2"/>
  </si>
  <si>
    <t>印刷不要。資格審査に使用。記録を正確に記入のこと。</t>
    <rPh sb="0" eb="2">
      <t>インサツ</t>
    </rPh>
    <rPh sb="2" eb="4">
      <t>フヨウ</t>
    </rPh>
    <rPh sb="5" eb="7">
      <t>シカク</t>
    </rPh>
    <rPh sb="7" eb="9">
      <t>シンサ</t>
    </rPh>
    <rPh sb="10" eb="12">
      <t>シヨウ</t>
    </rPh>
    <rPh sb="13" eb="15">
      <t>キロク</t>
    </rPh>
    <rPh sb="16" eb="18">
      <t>セイカク</t>
    </rPh>
    <rPh sb="19" eb="21">
      <t>キニュウ</t>
    </rPh>
    <phoneticPr fontId="2"/>
  </si>
  <si>
    <t>記録</t>
    <rPh sb="0" eb="2">
      <t>キロク</t>
    </rPh>
    <phoneticPr fontId="2"/>
  </si>
  <si>
    <t>英字</t>
    <rPh sb="0" eb="2">
      <t>エイジ</t>
    </rPh>
    <phoneticPr fontId="2"/>
  </si>
  <si>
    <t>競技者名</t>
    <rPh sb="0" eb="3">
      <t>キョウギシャ</t>
    </rPh>
    <rPh sb="3" eb="4">
      <t>メイ</t>
    </rPh>
    <phoneticPr fontId="2"/>
  </si>
  <si>
    <t>リレー参加資格</t>
    <rPh sb="3" eb="5">
      <t>サンカ</t>
    </rPh>
    <rPh sb="5" eb="7">
      <t>シカク</t>
    </rPh>
    <phoneticPr fontId="2"/>
  </si>
  <si>
    <t xml:space="preserve"> 【大会出場承認】　　上記の選手は，本大会に出場資格があることを認め，承認します。</t>
    <rPh sb="2" eb="4">
      <t>タイカイ</t>
    </rPh>
    <phoneticPr fontId="2"/>
  </si>
  <si>
    <t>　中体連</t>
    <rPh sb="1" eb="4">
      <t>チュウタイレン</t>
    </rPh>
    <phoneticPr fontId="2"/>
  </si>
  <si>
    <t xml:space="preserve"> プログラム購入冊数</t>
    <rPh sb="6" eb="8">
      <t>コウニュウ</t>
    </rPh>
    <rPh sb="8" eb="10">
      <t>サッスウ</t>
    </rPh>
    <phoneticPr fontId="2"/>
  </si>
  <si>
    <t xml:space="preserve"> ランキング表冊数</t>
    <rPh sb="6" eb="7">
      <t>ヒョウ</t>
    </rPh>
    <rPh sb="7" eb="9">
      <t>サッスウ</t>
    </rPh>
    <phoneticPr fontId="2"/>
  </si>
  <si>
    <t xml:space="preserve"> 記録集購入冊数(送料含む）</t>
    <rPh sb="1" eb="3">
      <t>キロク</t>
    </rPh>
    <rPh sb="3" eb="4">
      <t>シュウ</t>
    </rPh>
    <rPh sb="4" eb="6">
      <t>コウニュウ</t>
    </rPh>
    <rPh sb="6" eb="8">
      <t>サッスウ</t>
    </rPh>
    <rPh sb="9" eb="11">
      <t>ソウリョウ</t>
    </rPh>
    <rPh sb="11" eb="12">
      <t>フク</t>
    </rPh>
    <phoneticPr fontId="2"/>
  </si>
  <si>
    <t>　◎　プログラムは，参加選手分のみ各チームにお配りしますが，監督分は別購入となります。</t>
    <rPh sb="10" eb="12">
      <t>サンカ</t>
    </rPh>
    <rPh sb="12" eb="14">
      <t>センシュ</t>
    </rPh>
    <rPh sb="14" eb="15">
      <t>ブン</t>
    </rPh>
    <rPh sb="17" eb="18">
      <t>カク</t>
    </rPh>
    <rPh sb="23" eb="24">
      <t>クバ</t>
    </rPh>
    <rPh sb="30" eb="32">
      <t>カントク</t>
    </rPh>
    <rPh sb="32" eb="33">
      <t>ブン</t>
    </rPh>
    <rPh sb="34" eb="35">
      <t>ベツ</t>
    </rPh>
    <rPh sb="35" eb="37">
      <t>コウニュウ</t>
    </rPh>
    <phoneticPr fontId="2"/>
  </si>
  <si>
    <t>　◎　申込書は各チームで必ず控えをおとりください。</t>
    <rPh sb="3" eb="6">
      <t>モウシコミショ</t>
    </rPh>
    <rPh sb="7" eb="8">
      <t>カク</t>
    </rPh>
    <rPh sb="12" eb="13">
      <t>カナラ</t>
    </rPh>
    <rPh sb="14" eb="15">
      <t>ヒカ</t>
    </rPh>
    <phoneticPr fontId="2"/>
  </si>
  <si>
    <t>※料金は当日，受付でお支払いください。</t>
    <rPh sb="1" eb="3">
      <t>リョウキン</t>
    </rPh>
    <rPh sb="4" eb="6">
      <t>トウジツ</t>
    </rPh>
    <rPh sb="7" eb="9">
      <t>ウケツケ</t>
    </rPh>
    <rPh sb="11" eb="13">
      <t>シハラ</t>
    </rPh>
    <phoneticPr fontId="2"/>
  </si>
  <si>
    <t>※資格欄は，「標準突破」「地区１位」 両方資格がある場合は，「標準」 と入力。　通信大会，地区大会での最高記録とラウンドを記入すること。</t>
    <rPh sb="1" eb="3">
      <t>シカク</t>
    </rPh>
    <rPh sb="3" eb="4">
      <t>ラン</t>
    </rPh>
    <rPh sb="9" eb="11">
      <t>トッパ</t>
    </rPh>
    <rPh sb="13" eb="15">
      <t>チク</t>
    </rPh>
    <rPh sb="16" eb="17">
      <t>イ</t>
    </rPh>
    <rPh sb="19" eb="21">
      <t>リョウホウ</t>
    </rPh>
    <rPh sb="21" eb="23">
      <t>シカク</t>
    </rPh>
    <rPh sb="26" eb="28">
      <t>バアイ</t>
    </rPh>
    <rPh sb="31" eb="33">
      <t>ヒョウジュン</t>
    </rPh>
    <rPh sb="36" eb="38">
      <t>ニュウリョク</t>
    </rPh>
    <phoneticPr fontId="2"/>
  </si>
  <si>
    <t>最高記録予備計算①</t>
    <rPh sb="0" eb="2">
      <t>サイコウ</t>
    </rPh>
    <rPh sb="2" eb="4">
      <t>キロク</t>
    </rPh>
    <rPh sb="4" eb="6">
      <t>ヨビ</t>
    </rPh>
    <rPh sb="6" eb="8">
      <t>ケイサン</t>
    </rPh>
    <phoneticPr fontId="2"/>
  </si>
  <si>
    <t>最高記録予備計算②</t>
    <rPh sb="0" eb="2">
      <t>サイコウ</t>
    </rPh>
    <rPh sb="2" eb="4">
      <t>キロク</t>
    </rPh>
    <rPh sb="4" eb="6">
      <t>ヨビ</t>
    </rPh>
    <rPh sb="6" eb="8">
      <t>ケイサン</t>
    </rPh>
    <phoneticPr fontId="2"/>
  </si>
  <si>
    <t>男子リレー</t>
    <rPh sb="0" eb="2">
      <t>ダンシ</t>
    </rPh>
    <phoneticPr fontId="2"/>
  </si>
  <si>
    <t>女子リレー</t>
    <rPh sb="0" eb="2">
      <t>ジョシ</t>
    </rPh>
    <phoneticPr fontId="2"/>
  </si>
  <si>
    <t>確認欄</t>
    <rPh sb="0" eb="2">
      <t>カクニン</t>
    </rPh>
    <rPh sb="2" eb="3">
      <t>ラン</t>
    </rPh>
    <phoneticPr fontId="2"/>
  </si>
  <si>
    <r>
      <t>（２）４００ＭＲのエントリーは，ドロップダウンリストから</t>
    </r>
    <r>
      <rPr>
        <sz val="11"/>
        <color rgb="FFFF0000"/>
        <rFont val="ＭＳ Ｐゴシック"/>
        <family val="3"/>
        <charset val="128"/>
      </rPr>
      <t>「○」を選択</t>
    </r>
    <r>
      <rPr>
        <sz val="11"/>
        <rFont val="ＭＳ Ｐゴシック"/>
        <family val="3"/>
        <charset val="128"/>
      </rPr>
      <t>する。</t>
    </r>
    <rPh sb="32" eb="34">
      <t>センタク</t>
    </rPh>
    <phoneticPr fontId="2"/>
  </si>
  <si>
    <r>
      <rPr>
        <sz val="11"/>
        <color rgb="FFFF0000"/>
        <rFont val="ＭＳ Ｐゴシック"/>
        <family val="3"/>
        <charset val="128"/>
      </rPr>
      <t>半角ｶﾀｶﾅ</t>
    </r>
    <r>
      <rPr>
        <sz val="11"/>
        <rFont val="ＭＳ Ｐゴシック"/>
        <family val="3"/>
        <charset val="128"/>
      </rPr>
      <t>で入力する。</t>
    </r>
    <rPh sb="0" eb="2">
      <t>ハンカク</t>
    </rPh>
    <rPh sb="7" eb="9">
      <t>ニュウリョク</t>
    </rPh>
    <phoneticPr fontId="2"/>
  </si>
  <si>
    <r>
      <t>　北海道中学校陸上競技大会の参加申込は，</t>
    </r>
    <r>
      <rPr>
        <sz val="11"/>
        <color rgb="FFFF0000"/>
        <rFont val="ＭＳ Ｐゴシック"/>
        <family val="3"/>
        <charset val="128"/>
      </rPr>
      <t>印刷した参加申込書</t>
    </r>
    <r>
      <rPr>
        <sz val="11"/>
        <rFont val="ＭＳ Ｐゴシック"/>
        <family val="3"/>
        <charset val="128"/>
      </rPr>
      <t>とともに，</t>
    </r>
    <r>
      <rPr>
        <sz val="11"/>
        <color rgb="FFFF0000"/>
        <rFont val="ＭＳ Ｐゴシック"/>
        <family val="3"/>
        <charset val="128"/>
      </rPr>
      <t>MS-エクセルで作成したデジタルデータ</t>
    </r>
    <r>
      <rPr>
        <sz val="11"/>
        <rFont val="ＭＳ Ｐゴシック"/>
        <family val="3"/>
        <charset val="128"/>
      </rPr>
      <t>を地区専門委員長を通して</t>
    </r>
    <r>
      <rPr>
        <sz val="11"/>
        <color rgb="FFFF0000"/>
        <rFont val="ＭＳ Ｐゴシック"/>
        <family val="3"/>
        <charset val="128"/>
      </rPr>
      <t>提出（送信）</t>
    </r>
    <r>
      <rPr>
        <sz val="11"/>
        <rFont val="ＭＳ Ｐゴシック"/>
        <family val="3"/>
        <charset val="128"/>
      </rPr>
      <t>していただきます。このことで，大会準備にかかわる作業の効率化と入力ミスをできるだけ防ぐことができると考えます。つきましては，各校で作成したデータがそのままプログラム作成や競技結果に使用されますので，</t>
    </r>
    <r>
      <rPr>
        <sz val="11"/>
        <color rgb="FFFF0000"/>
        <rFont val="ＭＳ Ｐゴシック"/>
        <family val="3"/>
        <charset val="128"/>
      </rPr>
      <t>入力ミスが無いよう（</t>
    </r>
    <r>
      <rPr>
        <u val="double"/>
        <sz val="11"/>
        <color rgb="FFFF0000"/>
        <rFont val="ＭＳ Ｐゴシック"/>
        <family val="3"/>
        <charset val="128"/>
      </rPr>
      <t>特に氏名</t>
    </r>
    <r>
      <rPr>
        <sz val="11"/>
        <color rgb="FFFF0000"/>
        <rFont val="ＭＳ Ｐゴシック"/>
        <family val="3"/>
        <charset val="128"/>
      </rPr>
      <t>）</t>
    </r>
    <r>
      <rPr>
        <sz val="11"/>
        <rFont val="ＭＳ Ｐゴシック"/>
        <family val="3"/>
        <charset val="128"/>
      </rPr>
      <t>慎重に取り扱っていただきたいと思います。</t>
    </r>
    <rPh sb="1" eb="4">
      <t>ホッカイドウ</t>
    </rPh>
    <rPh sb="4" eb="7">
      <t>チュウガッコウ</t>
    </rPh>
    <rPh sb="7" eb="9">
      <t>リクジョウ</t>
    </rPh>
    <rPh sb="9" eb="11">
      <t>キョウギ</t>
    </rPh>
    <rPh sb="11" eb="13">
      <t>タイカイ</t>
    </rPh>
    <rPh sb="14" eb="16">
      <t>サンカ</t>
    </rPh>
    <rPh sb="16" eb="18">
      <t>モウシコミ</t>
    </rPh>
    <rPh sb="20" eb="22">
      <t>インサツ</t>
    </rPh>
    <rPh sb="24" eb="26">
      <t>サンカ</t>
    </rPh>
    <rPh sb="26" eb="28">
      <t>モウシコミ</t>
    </rPh>
    <rPh sb="28" eb="29">
      <t>ショ</t>
    </rPh>
    <rPh sb="42" eb="44">
      <t>サクセイ</t>
    </rPh>
    <rPh sb="54" eb="56">
      <t>チク</t>
    </rPh>
    <rPh sb="56" eb="58">
      <t>センモン</t>
    </rPh>
    <rPh sb="58" eb="61">
      <t>イインチョウ</t>
    </rPh>
    <rPh sb="62" eb="63">
      <t>トオ</t>
    </rPh>
    <rPh sb="65" eb="67">
      <t>テイシュツ</t>
    </rPh>
    <rPh sb="68" eb="70">
      <t>ソウシン</t>
    </rPh>
    <rPh sb="86" eb="88">
      <t>タイカイ</t>
    </rPh>
    <rPh sb="88" eb="90">
      <t>ジュンビ</t>
    </rPh>
    <rPh sb="95" eb="97">
      <t>サギョウ</t>
    </rPh>
    <rPh sb="98" eb="101">
      <t>コウリツカ</t>
    </rPh>
    <rPh sb="102" eb="104">
      <t>ニュウリョク</t>
    </rPh>
    <rPh sb="112" eb="113">
      <t>フセ</t>
    </rPh>
    <rPh sb="121" eb="122">
      <t>カンガ</t>
    </rPh>
    <rPh sb="133" eb="135">
      <t>カクコウ</t>
    </rPh>
    <rPh sb="136" eb="138">
      <t>サクセイ</t>
    </rPh>
    <rPh sb="153" eb="155">
      <t>サクセイ</t>
    </rPh>
    <rPh sb="156" eb="158">
      <t>キョウギ</t>
    </rPh>
    <rPh sb="158" eb="160">
      <t>ケッカ</t>
    </rPh>
    <rPh sb="161" eb="163">
      <t>シヨウ</t>
    </rPh>
    <rPh sb="170" eb="172">
      <t>ニュウリョク</t>
    </rPh>
    <rPh sb="175" eb="176">
      <t>ナ</t>
    </rPh>
    <rPh sb="180" eb="181">
      <t>トク</t>
    </rPh>
    <rPh sb="182" eb="184">
      <t>シメイ</t>
    </rPh>
    <rPh sb="185" eb="187">
      <t>シンチョウ</t>
    </rPh>
    <rPh sb="188" eb="189">
      <t>ト</t>
    </rPh>
    <rPh sb="190" eb="191">
      <t>アツカ</t>
    </rPh>
    <rPh sb="200" eb="201">
      <t>オモ</t>
    </rPh>
    <phoneticPr fontId="2"/>
  </si>
  <si>
    <t>※　プログラム・ランキング表・記録集の事前申込についても，「③プロ等申込」シートへの入力をお願いします。</t>
    <rPh sb="13" eb="14">
      <t>ヒョウ</t>
    </rPh>
    <rPh sb="15" eb="17">
      <t>キロク</t>
    </rPh>
    <rPh sb="17" eb="18">
      <t>シュウ</t>
    </rPh>
    <rPh sb="19" eb="21">
      <t>ジゼン</t>
    </rPh>
    <rPh sb="21" eb="22">
      <t>モウ</t>
    </rPh>
    <rPh sb="22" eb="23">
      <t>コ</t>
    </rPh>
    <rPh sb="33" eb="34">
      <t>トウ</t>
    </rPh>
    <rPh sb="34" eb="36">
      <t>モウシコミ</t>
    </rPh>
    <rPh sb="42" eb="44">
      <t>ニュウリョク</t>
    </rPh>
    <rPh sb="46" eb="47">
      <t>ネガ</t>
    </rPh>
    <phoneticPr fontId="2"/>
  </si>
  <si>
    <t>SJH釧路</t>
    <rPh sb="3" eb="5">
      <t>クシロ</t>
    </rPh>
    <phoneticPr fontId="1"/>
  </si>
  <si>
    <t>厚岸RC</t>
    <rPh sb="0" eb="2">
      <t>アッケシ</t>
    </rPh>
    <phoneticPr fontId="2"/>
  </si>
  <si>
    <t>白糠陸上少年団</t>
    <rPh sb="0" eb="2">
      <t>シラヌカ</t>
    </rPh>
    <rPh sb="2" eb="4">
      <t>リクジョウ</t>
    </rPh>
    <rPh sb="4" eb="7">
      <t>ショウネンダン</t>
    </rPh>
    <phoneticPr fontId="2"/>
  </si>
  <si>
    <t>釧路陸上クラブ</t>
    <rPh sb="0" eb="2">
      <t>クシロ</t>
    </rPh>
    <rPh sb="2" eb="4">
      <t>リクジョウ</t>
    </rPh>
    <phoneticPr fontId="2"/>
  </si>
  <si>
    <t>外部指導者・外部コーチ</t>
    <rPh sb="0" eb="2">
      <t>ガイブ</t>
    </rPh>
    <rPh sb="2" eb="5">
      <t>シドウシャ</t>
    </rPh>
    <rPh sb="6" eb="8">
      <t>ガイブ</t>
    </rPh>
    <phoneticPr fontId="2"/>
  </si>
  <si>
    <t>札幌ｼﾞｭﾆｱｱｽﾘｰﾄｸﾗﾌﾞ</t>
    <rPh sb="0" eb="2">
      <t>サッポロ</t>
    </rPh>
    <phoneticPr fontId="1"/>
  </si>
  <si>
    <t>ふらのｼﾞｭﾆｱ陸上ｸﾗﾌﾞ</t>
    <rPh sb="8" eb="10">
      <t>リクジョウ</t>
    </rPh>
    <phoneticPr fontId="75"/>
  </si>
  <si>
    <t>十勝ｱｽﾘｰﾄｸﾗﾌﾞ</t>
    <rPh sb="0" eb="2">
      <t>トカチ</t>
    </rPh>
    <phoneticPr fontId="1"/>
  </si>
  <si>
    <t>斜里知床ウトロ</t>
    <rPh sb="2" eb="4">
      <t>シレトコ</t>
    </rPh>
    <phoneticPr fontId="15"/>
  </si>
  <si>
    <t>令和６年　　月　　日</t>
    <rPh sb="0" eb="1">
      <t>レイ</t>
    </rPh>
    <rPh sb="1" eb="2">
      <t>ワ</t>
    </rPh>
    <rPh sb="3" eb="4">
      <t>ネン</t>
    </rPh>
    <rPh sb="6" eb="7">
      <t>ガツ</t>
    </rPh>
    <rPh sb="9" eb="10">
      <t>ニチ</t>
    </rPh>
    <phoneticPr fontId="2"/>
  </si>
  <si>
    <t>（２）学校名・クラブ名がリストにない場合は，直接入力すること。</t>
    <phoneticPr fontId="2"/>
  </si>
  <si>
    <t>（３）全角８文字以内。それを超える場合は，半角で入力のこと。また下記の例に従うこと。</t>
    <phoneticPr fontId="2"/>
  </si>
  <si>
    <t>十勝</t>
    <rPh sb="0" eb="2">
      <t>トカチ</t>
    </rPh>
    <phoneticPr fontId="2"/>
  </si>
  <si>
    <t>十勝アスリートクラブ</t>
    <rPh sb="0" eb="2">
      <t>トカチ</t>
    </rPh>
    <phoneticPr fontId="2"/>
  </si>
  <si>
    <t>学校名・クラブ名</t>
    <rPh sb="0" eb="2">
      <t>ガッコウ</t>
    </rPh>
    <rPh sb="2" eb="3">
      <t>メイ</t>
    </rPh>
    <rPh sb="7" eb="8">
      <t>メイ</t>
    </rPh>
    <phoneticPr fontId="2"/>
  </si>
  <si>
    <t>十勝ｱｽﾘｰﾄｸﾗﾌﾞ</t>
    <rPh sb="0" eb="2">
      <t>トカチ</t>
    </rPh>
    <phoneticPr fontId="2"/>
  </si>
  <si>
    <t>全角８文字を超えるので，半角で入力。</t>
    <rPh sb="0" eb="2">
      <t>ゼンカク</t>
    </rPh>
    <rPh sb="3" eb="5">
      <t>モジ</t>
    </rPh>
    <rPh sb="6" eb="7">
      <t>コ</t>
    </rPh>
    <rPh sb="12" eb="14">
      <t>ハンカク</t>
    </rPh>
    <rPh sb="15" eb="17">
      <t>ニュウリョク</t>
    </rPh>
    <phoneticPr fontId="2"/>
  </si>
  <si>
    <t xml:space="preserve"> ⇐</t>
    <phoneticPr fontId="2"/>
  </si>
  <si>
    <t>旭川緑が丘</t>
    <rPh sb="0" eb="2">
      <t>アサ</t>
    </rPh>
    <rPh sb="2" eb="5">
      <t>ミドリ</t>
    </rPh>
    <phoneticPr fontId="2"/>
  </si>
  <si>
    <t>ｱｻﾋｶﾜﾐﾄﾞﾘｶﾞｵｶ</t>
    <phoneticPr fontId="2"/>
  </si>
  <si>
    <t>北村　裕美</t>
    <rPh sb="0" eb="5">
      <t>キタムラ</t>
    </rPh>
    <phoneticPr fontId="2"/>
  </si>
  <si>
    <t xml:space="preserve"> ⇓</t>
    <phoneticPr fontId="2"/>
  </si>
  <si>
    <t>旭川</t>
    <rPh sb="0" eb="2">
      <t>アサ</t>
    </rPh>
    <phoneticPr fontId="2"/>
  </si>
  <si>
    <t>旭川市</t>
    <rPh sb="0" eb="3">
      <t>アサヒカワシ</t>
    </rPh>
    <phoneticPr fontId="2"/>
  </si>
  <si>
    <t>090-0000-0000</t>
    <phoneticPr fontId="2"/>
  </si>
  <si>
    <t>№</t>
    <phoneticPr fontId="2"/>
  </si>
  <si>
    <t>400ｍR</t>
    <phoneticPr fontId="2"/>
  </si>
  <si>
    <t>ﾗｳﾝﾄﾞ</t>
    <phoneticPr fontId="2"/>
  </si>
  <si>
    <t>ﾗｳﾝﾄﾞ</t>
    <phoneticPr fontId="2"/>
  </si>
  <si>
    <t>ﾗｳﾝﾄﾞ</t>
    <phoneticPr fontId="2"/>
  </si>
  <si>
    <t>リレー</t>
    <phoneticPr fontId="2"/>
  </si>
  <si>
    <t>北斗</t>
    <rPh sb="0" eb="2">
      <t>ホクト</t>
    </rPh>
    <phoneticPr fontId="2"/>
  </si>
  <si>
    <t>一郎</t>
    <rPh sb="0" eb="2">
      <t>イチロウ</t>
    </rPh>
    <phoneticPr fontId="2"/>
  </si>
  <si>
    <t>ﾎｸﾄ</t>
    <phoneticPr fontId="2"/>
  </si>
  <si>
    <t>ｲﾁﾛｳ</t>
    <phoneticPr fontId="2"/>
  </si>
  <si>
    <t>11.11</t>
    <phoneticPr fontId="2"/>
  </si>
  <si>
    <t>10.82</t>
    <phoneticPr fontId="2"/>
  </si>
  <si>
    <t>1m25</t>
    <phoneticPr fontId="2"/>
  </si>
  <si>
    <t>決勝</t>
    <rPh sb="0" eb="2">
      <t>ケッショウ</t>
    </rPh>
    <phoneticPr fontId="2"/>
  </si>
  <si>
    <t>1m43</t>
    <phoneticPr fontId="2"/>
  </si>
  <si>
    <t>函館</t>
    <rPh sb="0" eb="2">
      <t>ハコダテ</t>
    </rPh>
    <phoneticPr fontId="2"/>
  </si>
  <si>
    <t>太郎</t>
    <rPh sb="0" eb="2">
      <t>タロウ</t>
    </rPh>
    <phoneticPr fontId="2"/>
  </si>
  <si>
    <t>ﾊｺﾀﾞﾃ</t>
    <phoneticPr fontId="2"/>
  </si>
  <si>
    <t>ﾀﾛｳ</t>
    <phoneticPr fontId="2"/>
  </si>
  <si>
    <t>10.06.01</t>
    <phoneticPr fontId="2"/>
  </si>
  <si>
    <t>09.55.62</t>
    <phoneticPr fontId="2"/>
  </si>
  <si>
    <t>2.12.22</t>
    <phoneticPr fontId="2"/>
  </si>
  <si>
    <t>2.01.02</t>
    <phoneticPr fontId="2"/>
  </si>
  <si>
    <t>渡島</t>
    <rPh sb="0" eb="2">
      <t>オシマ</t>
    </rPh>
    <phoneticPr fontId="2"/>
  </si>
  <si>
    <t>一太</t>
    <rPh sb="0" eb="2">
      <t>イチタ</t>
    </rPh>
    <phoneticPr fontId="2"/>
  </si>
  <si>
    <t>ｵｼﾏ</t>
    <phoneticPr fontId="2"/>
  </si>
  <si>
    <t>ｲﾁﾀ</t>
    <phoneticPr fontId="2"/>
  </si>
  <si>
    <t>J2</t>
  </si>
  <si>
    <t>09m22</t>
    <phoneticPr fontId="2"/>
  </si>
  <si>
    <t>10m58</t>
    <phoneticPr fontId="2"/>
  </si>
  <si>
    <t>北海</t>
    <rPh sb="0" eb="2">
      <t>ホッカイ</t>
    </rPh>
    <phoneticPr fontId="2"/>
  </si>
  <si>
    <t>道</t>
    <rPh sb="0" eb="1">
      <t>ドウ</t>
    </rPh>
    <phoneticPr fontId="2"/>
  </si>
  <si>
    <t>ﾎｯｶｲ</t>
    <phoneticPr fontId="2"/>
  </si>
  <si>
    <t>ﾄﾞｳ</t>
    <phoneticPr fontId="2"/>
  </si>
  <si>
    <t>J3</t>
  </si>
  <si>
    <t>1505</t>
    <phoneticPr fontId="2"/>
  </si>
  <si>
    <t>400ｍR</t>
    <phoneticPr fontId="2"/>
  </si>
  <si>
    <t>ﾗｳﾝﾄﾞ</t>
    <phoneticPr fontId="2"/>
  </si>
  <si>
    <t>リレーのみ</t>
    <phoneticPr fontId="2"/>
  </si>
  <si>
    <t>リレー</t>
    <phoneticPr fontId="2"/>
  </si>
  <si>
    <t>ﾗｳﾝﾄﾞ</t>
    <phoneticPr fontId="2"/>
  </si>
  <si>
    <t>47.25</t>
    <phoneticPr fontId="2"/>
  </si>
  <si>
    <t>46.58</t>
    <phoneticPr fontId="2"/>
  </si>
  <si>
    <t>チーム</t>
    <phoneticPr fontId="2"/>
  </si>
  <si>
    <t>コード</t>
    <phoneticPr fontId="2"/>
  </si>
  <si>
    <t>ﾗｳﾝﾄﾞ</t>
    <phoneticPr fontId="2"/>
  </si>
  <si>
    <t>１００Ｍ</t>
    <phoneticPr fontId="2"/>
  </si>
  <si>
    <t>２００Ｍ</t>
    <phoneticPr fontId="2"/>
  </si>
  <si>
    <t>４００Ｍ</t>
    <phoneticPr fontId="2"/>
  </si>
  <si>
    <t>８００Ｍ</t>
    <phoneticPr fontId="2"/>
  </si>
  <si>
    <t>１５００Ｍ</t>
    <phoneticPr fontId="2"/>
  </si>
  <si>
    <t>（クラブ）</t>
    <phoneticPr fontId="2"/>
  </si>
  <si>
    <t>３０００Ｍ</t>
    <phoneticPr fontId="2"/>
  </si>
  <si>
    <t>１１０ＭＨ</t>
    <phoneticPr fontId="2"/>
  </si>
  <si>
    <t>J1</t>
    <phoneticPr fontId="2"/>
  </si>
  <si>
    <t>J2</t>
    <phoneticPr fontId="2"/>
  </si>
  <si>
    <t>J3</t>
    <phoneticPr fontId="2"/>
  </si>
  <si>
    <t>オホーツク</t>
    <phoneticPr fontId="2"/>
  </si>
  <si>
    <t>（クラブチーム）</t>
    <phoneticPr fontId="2"/>
  </si>
  <si>
    <t>○</t>
    <phoneticPr fontId="2"/>
  </si>
  <si>
    <t>北海道ｲﾝﾀｰﾅｼｮﾅﾙｽｸｰﾙ</t>
    <phoneticPr fontId="2"/>
  </si>
  <si>
    <t>ﾊｲﾃｸACｱｶﾃﾞﾐｰ</t>
    <phoneticPr fontId="2"/>
  </si>
  <si>
    <t>小樽</t>
    <phoneticPr fontId="2"/>
  </si>
  <si>
    <t>小樽</t>
    <phoneticPr fontId="2"/>
  </si>
  <si>
    <t>小樽</t>
    <phoneticPr fontId="2"/>
  </si>
  <si>
    <t>旭川</t>
    <phoneticPr fontId="2"/>
  </si>
  <si>
    <t>旭川</t>
    <phoneticPr fontId="2"/>
  </si>
  <si>
    <t>旭川</t>
    <phoneticPr fontId="2"/>
  </si>
  <si>
    <t>RyukokuAC</t>
    <phoneticPr fontId="75"/>
  </si>
  <si>
    <t>函館</t>
    <phoneticPr fontId="2"/>
  </si>
  <si>
    <t>函館</t>
    <phoneticPr fontId="2"/>
  </si>
  <si>
    <t>Mac Atlete Club</t>
    <phoneticPr fontId="2"/>
  </si>
  <si>
    <t>男R</t>
    <rPh sb="0" eb="1">
      <t>オトコ</t>
    </rPh>
    <phoneticPr fontId="2"/>
  </si>
  <si>
    <t>女R</t>
    <rPh sb="0" eb="1">
      <t>オンナ</t>
    </rPh>
    <phoneticPr fontId="2"/>
  </si>
  <si>
    <t>記録</t>
    <rPh sb="0" eb="2">
      <t>キロク</t>
    </rPh>
    <phoneticPr fontId="2"/>
  </si>
  <si>
    <t>◇ﾘﾚｰ</t>
    <phoneticPr fontId="2"/>
  </si>
  <si>
    <t>06</t>
    <phoneticPr fontId="2"/>
  </si>
  <si>
    <t>04</t>
    <phoneticPr fontId="2"/>
  </si>
  <si>
    <t>07</t>
    <phoneticPr fontId="2"/>
  </si>
  <si>
    <t>02</t>
    <phoneticPr fontId="2"/>
  </si>
  <si>
    <t>05</t>
    <phoneticPr fontId="2"/>
  </si>
  <si>
    <t>苫清水陸上ｸﾗﾌﾞ</t>
  </si>
  <si>
    <t>印刷したものを，提出。</t>
    <rPh sb="0" eb="2">
      <t>インサツ</t>
    </rPh>
    <phoneticPr fontId="2"/>
  </si>
  <si>
    <t>※資格欄は，「標準突破」「地区１位」 両方資格がある場合は，「標準」 と入力。　</t>
    <rPh sb="1" eb="3">
      <t>シカク</t>
    </rPh>
    <rPh sb="3" eb="4">
      <t>ラン</t>
    </rPh>
    <rPh sb="9" eb="11">
      <t>トッパ</t>
    </rPh>
    <rPh sb="13" eb="15">
      <t>チク</t>
    </rPh>
    <rPh sb="16" eb="17">
      <t>イ</t>
    </rPh>
    <rPh sb="19" eb="21">
      <t>リョウホウ</t>
    </rPh>
    <rPh sb="21" eb="23">
      <t>シカク</t>
    </rPh>
    <rPh sb="26" eb="28">
      <t>バアイ</t>
    </rPh>
    <rPh sb="31" eb="33">
      <t>ヒョウジュン</t>
    </rPh>
    <rPh sb="36" eb="38">
      <t>ニュウリョク</t>
    </rPh>
    <phoneticPr fontId="2"/>
  </si>
  <si>
    <r>
      <t>☆入力後，A４用紙に“</t>
    </r>
    <r>
      <rPr>
        <sz val="11"/>
        <color rgb="FFFF0000"/>
        <rFont val="ＭＳ Ｐゴシック"/>
        <family val="3"/>
        <charset val="128"/>
      </rPr>
      <t>カラー印刷</t>
    </r>
    <r>
      <rPr>
        <sz val="11"/>
        <rFont val="ＭＳ Ｐゴシック"/>
        <family val="3"/>
        <charset val="128"/>
      </rPr>
      <t>”し，陸上競技専門委員長へ提出する。</t>
    </r>
    <rPh sb="1" eb="4">
      <t>ニュウリョクゴ</t>
    </rPh>
    <rPh sb="7" eb="9">
      <t>ヨウシ</t>
    </rPh>
    <rPh sb="14" eb="16">
      <t>インサツ</t>
    </rPh>
    <rPh sb="19" eb="21">
      <t>リクジョウ</t>
    </rPh>
    <rPh sb="21" eb="23">
      <t>キョウギ</t>
    </rPh>
    <rPh sb="23" eb="25">
      <t>センモン</t>
    </rPh>
    <rPh sb="25" eb="28">
      <t>イインチョウ</t>
    </rPh>
    <rPh sb="29" eb="31">
      <t>テイシュツ</t>
    </rPh>
    <phoneticPr fontId="2"/>
  </si>
  <si>
    <t>外字は使用しない。　※今回使用するシステムに，対応していないため。</t>
    <rPh sb="0" eb="2">
      <t>ガイジ</t>
    </rPh>
    <rPh sb="3" eb="5">
      <t>シヨウ</t>
    </rPh>
    <rPh sb="11" eb="13">
      <t>コンカイ</t>
    </rPh>
    <rPh sb="13" eb="15">
      <t>シヨウ</t>
    </rPh>
    <rPh sb="23" eb="25">
      <t>タイオウ</t>
    </rPh>
    <phoneticPr fontId="2"/>
  </si>
  <si>
    <t>（２）資格が地区１位の場合，標準記録を突破していなくても今シーズンの自己ベスト記録を入力する。</t>
    <rPh sb="3" eb="5">
      <t>シカク</t>
    </rPh>
    <rPh sb="6" eb="8">
      <t>チク</t>
    </rPh>
    <rPh sb="9" eb="10">
      <t>イ</t>
    </rPh>
    <rPh sb="11" eb="13">
      <t>バアイ</t>
    </rPh>
    <rPh sb="14" eb="16">
      <t>ヒョウジュン</t>
    </rPh>
    <rPh sb="16" eb="18">
      <t>キロク</t>
    </rPh>
    <rPh sb="19" eb="21">
      <t>トッパ</t>
    </rPh>
    <rPh sb="28" eb="29">
      <t>コン</t>
    </rPh>
    <rPh sb="34" eb="36">
      <t>ジコ</t>
    </rPh>
    <rPh sb="39" eb="41">
      <t>キロク</t>
    </rPh>
    <rPh sb="42" eb="44">
      <t>ニュウリョク</t>
    </rPh>
    <phoneticPr fontId="2"/>
  </si>
  <si>
    <t>（３）最高記録の入力</t>
    <rPh sb="3" eb="5">
      <t>サイコウ</t>
    </rPh>
    <rPh sb="5" eb="7">
      <t>キロク</t>
    </rPh>
    <rPh sb="8" eb="10">
      <t>ニュウリョク</t>
    </rPh>
    <phoneticPr fontId="2"/>
  </si>
  <si>
    <t>１年１００Ｍ</t>
    <rPh sb="1" eb="2">
      <t>ネン</t>
    </rPh>
    <phoneticPr fontId="2"/>
  </si>
  <si>
    <t>２年１００Ｍ</t>
    <rPh sb="1" eb="2">
      <t>ネン</t>
    </rPh>
    <phoneticPr fontId="2"/>
  </si>
  <si>
    <t>中学1年男子100m</t>
    <rPh sb="3" eb="4">
      <t>ネン</t>
    </rPh>
    <phoneticPr fontId="1"/>
  </si>
  <si>
    <t>１年１００ＭＨ</t>
    <rPh sb="1" eb="2">
      <t>ネン</t>
    </rPh>
    <phoneticPr fontId="2"/>
  </si>
  <si>
    <t>中学１年男子100mH(0.838m)</t>
    <rPh sb="3" eb="4">
      <t>ネン</t>
    </rPh>
    <phoneticPr fontId="1"/>
  </si>
  <si>
    <t>１年１００Ｍ</t>
    <rPh sb="1" eb="2">
      <t>ネン</t>
    </rPh>
    <phoneticPr fontId="1"/>
  </si>
  <si>
    <t>２年１００Ｍ</t>
    <rPh sb="1" eb="2">
      <t>ネン</t>
    </rPh>
    <phoneticPr fontId="1"/>
  </si>
  <si>
    <t>中学1年女子100m</t>
    <rPh sb="3" eb="4">
      <t>ネン</t>
    </rPh>
    <phoneticPr fontId="1"/>
  </si>
  <si>
    <t>中学2年女子100m</t>
    <rPh sb="3" eb="4">
      <t>ネン</t>
    </rPh>
    <phoneticPr fontId="1"/>
  </si>
  <si>
    <t>中学女子3000m</t>
    <rPh sb="2" eb="3">
      <t>オンナ</t>
    </rPh>
    <phoneticPr fontId="1"/>
  </si>
  <si>
    <t>参加申込書</t>
    <phoneticPr fontId="1"/>
  </si>
  <si>
    <t>北海道中学校新人陸上競技大会　</t>
    <rPh sb="6" eb="8">
      <t>シンジン</t>
    </rPh>
    <rPh sb="8" eb="10">
      <t>リクジョウ</t>
    </rPh>
    <phoneticPr fontId="2"/>
  </si>
  <si>
    <t>記入例</t>
    <rPh sb="0" eb="2">
      <t>キニュウ</t>
    </rPh>
    <rPh sb="2" eb="3">
      <t>レイ</t>
    </rPh>
    <phoneticPr fontId="1"/>
  </si>
  <si>
    <t>第３２回</t>
    <rPh sb="0" eb="1">
      <t>ダイ</t>
    </rPh>
    <rPh sb="3" eb="4">
      <t>カイ</t>
    </rPh>
    <phoneticPr fontId="2"/>
  </si>
  <si>
    <t>プログラム用略称</t>
    <rPh sb="5" eb="6">
      <t>ヨウ</t>
    </rPh>
    <rPh sb="6" eb="8">
      <t>リャクショウ</t>
    </rPh>
    <phoneticPr fontId="2"/>
  </si>
  <si>
    <t>ﾊｰﾄﾞﾙ</t>
  </si>
  <si>
    <t>ﾊｰﾄﾞﾙ</t>
    <phoneticPr fontId="2"/>
  </si>
  <si>
    <t>砲丸投</t>
    <rPh sb="0" eb="3">
      <t>ホウ</t>
    </rPh>
    <phoneticPr fontId="2"/>
  </si>
  <si>
    <t>走高跳</t>
    <rPh sb="0" eb="3">
      <t>タカ</t>
    </rPh>
    <phoneticPr fontId="2"/>
  </si>
  <si>
    <t>400m</t>
    <phoneticPr fontId="2"/>
  </si>
  <si>
    <t>☆四種競技 種目別記録</t>
    <phoneticPr fontId="2"/>
  </si>
  <si>
    <t>200m</t>
    <phoneticPr fontId="2"/>
  </si>
  <si>
    <t>中学2年男子100m</t>
    <rPh sb="3" eb="4">
      <t>ネン</t>
    </rPh>
    <phoneticPr fontId="1"/>
  </si>
  <si>
    <t>1日目のみ</t>
    <rPh sb="1" eb="3">
      <t>ニチメ</t>
    </rPh>
    <phoneticPr fontId="2"/>
  </si>
  <si>
    <t>2日目のみ</t>
    <rPh sb="1" eb="3">
      <t>ニチメ</t>
    </rPh>
    <phoneticPr fontId="2"/>
  </si>
  <si>
    <t>中学男子4X100mR</t>
    <phoneticPr fontId="2"/>
  </si>
  <si>
    <t>事前申込期日　令和７年８月２６日（火）</t>
    <rPh sb="17" eb="18">
      <t>カ</t>
    </rPh>
    <phoneticPr fontId="2"/>
  </si>
  <si>
    <t>※記録集の販売は行いません。記録はHPでご確認ください。</t>
    <rPh sb="1" eb="4">
      <t>キロクシュウ</t>
    </rPh>
    <rPh sb="5" eb="7">
      <t>ハンバイ</t>
    </rPh>
    <rPh sb="8" eb="9">
      <t>オコナ</t>
    </rPh>
    <rPh sb="14" eb="16">
      <t>キロク</t>
    </rPh>
    <rPh sb="21" eb="23">
      <t>カクニン</t>
    </rPh>
    <phoneticPr fontId="2"/>
  </si>
  <si>
    <t>　◎　ランキング表は，参加選手・監督ともに別購入となります。</t>
    <rPh sb="8" eb="9">
      <t>ヒョウ</t>
    </rPh>
    <rPh sb="11" eb="13">
      <t>サンカ</t>
    </rPh>
    <rPh sb="13" eb="15">
      <t>センシュ</t>
    </rPh>
    <rPh sb="16" eb="18">
      <t>カントク</t>
    </rPh>
    <rPh sb="21" eb="22">
      <t>ベツ</t>
    </rPh>
    <rPh sb="22" eb="24">
      <t>コウニュウ</t>
    </rPh>
    <phoneticPr fontId="2"/>
  </si>
  <si>
    <t>　〒078-8303　旭川市緑が丘３条４丁目　旭川市立緑が丘中学校内</t>
    <rPh sb="11" eb="22">
      <t>ジュウショ</t>
    </rPh>
    <rPh sb="23" eb="33">
      <t>ミドリ</t>
    </rPh>
    <phoneticPr fontId="2"/>
  </si>
  <si>
    <t>北　村　裕　美　　宛</t>
    <rPh sb="0" eb="1">
      <t>キタ</t>
    </rPh>
    <rPh sb="2" eb="3">
      <t>ムラ</t>
    </rPh>
    <rPh sb="4" eb="5">
      <t>ユウ</t>
    </rPh>
    <rPh sb="6" eb="7">
      <t>ビ</t>
    </rPh>
    <rPh sb="9" eb="10">
      <t>アテ</t>
    </rPh>
    <phoneticPr fontId="2"/>
  </si>
  <si>
    <t>申込書は，大会参加申込時に同封してください。</t>
    <rPh sb="0" eb="3">
      <t>モウシコミショ</t>
    </rPh>
    <rPh sb="5" eb="7">
      <t>タイカイ</t>
    </rPh>
    <rPh sb="7" eb="9">
      <t>サンカ</t>
    </rPh>
    <rPh sb="9" eb="10">
      <t>モウ</t>
    </rPh>
    <rPh sb="10" eb="11">
      <t>コ</t>
    </rPh>
    <rPh sb="11" eb="12">
      <t>ジ</t>
    </rPh>
    <rPh sb="13" eb="15">
      <t>ドウフウ</t>
    </rPh>
    <phoneticPr fontId="2"/>
  </si>
  <si>
    <t>当日販売もしますが、数に限りがあります。</t>
    <rPh sb="0" eb="4">
      <t>トウジツハンバイ</t>
    </rPh>
    <rPh sb="10" eb="11">
      <t>カズ</t>
    </rPh>
    <rPh sb="12" eb="13">
      <t>カギ</t>
    </rPh>
    <phoneticPr fontId="2"/>
  </si>
  <si>
    <t>札幌栄南拠点校</t>
    <rPh sb="4" eb="7">
      <t>キョテンコウ</t>
    </rPh>
    <phoneticPr fontId="2"/>
  </si>
  <si>
    <t>札幌星置拠点校</t>
    <rPh sb="4" eb="7">
      <t>キョテンコウ</t>
    </rPh>
    <phoneticPr fontId="2"/>
  </si>
  <si>
    <t>札幌西岡拠点校</t>
    <rPh sb="4" eb="7">
      <t>キョテンコウ</t>
    </rPh>
    <phoneticPr fontId="2"/>
  </si>
  <si>
    <t>札幌西岡北拠点校</t>
    <rPh sb="5" eb="8">
      <t>キョテンコウ</t>
    </rPh>
    <phoneticPr fontId="2"/>
  </si>
  <si>
    <t>札幌前田拠点校</t>
    <rPh sb="4" eb="7">
      <t>キョテンコウ</t>
    </rPh>
    <phoneticPr fontId="2"/>
  </si>
  <si>
    <t>札幌平岸</t>
  </si>
  <si>
    <t>札幌北野拠点校</t>
    <rPh sb="4" eb="7">
      <t>キョテンコウ</t>
    </rPh>
    <phoneticPr fontId="2"/>
  </si>
  <si>
    <t>北海道ｲﾝﾀｰﾅｼｮﾅﾙｽｸｰﾙ</t>
  </si>
  <si>
    <t>星槎もみじ</t>
  </si>
  <si>
    <t>開成</t>
  </si>
  <si>
    <t>チームC-3</t>
  </si>
  <si>
    <t>TONDEN.RC</t>
  </si>
  <si>
    <t>札幌JRC</t>
  </si>
  <si>
    <t>札幌Jrｱｽﾘｰﾄｸﾗﾌﾞ</t>
  </si>
  <si>
    <t>新札幌陸上ｸﾗﾌﾞ</t>
  </si>
  <si>
    <t>渡辺陸上ｸﾗﾌﾞ</t>
  </si>
  <si>
    <t>R&amp;S</t>
  </si>
  <si>
    <t>千歳勇舞</t>
  </si>
  <si>
    <t>当別とうべつ</t>
  </si>
  <si>
    <t>北広島西の里</t>
  </si>
  <si>
    <t>ヴェイツ石狩</t>
  </si>
  <si>
    <t>ﾊｲﾃｸACｱｶﾃﾞﾐｰ</t>
  </si>
  <si>
    <t>EVO千歳</t>
  </si>
  <si>
    <t>GaGaDashAthlete</t>
  </si>
  <si>
    <t>小樽</t>
  </si>
  <si>
    <t>小樽北陵</t>
  </si>
  <si>
    <t>小樽A・J・C</t>
  </si>
  <si>
    <t>利尻</t>
  </si>
  <si>
    <t>枝幸陸上ｸﾗﾌﾞ</t>
  </si>
  <si>
    <t>旭川中央</t>
  </si>
  <si>
    <t>旭川聾</t>
  </si>
  <si>
    <t>旭川AC</t>
  </si>
  <si>
    <t>上川南部</t>
  </si>
  <si>
    <t>比布中央</t>
  </si>
  <si>
    <t>ふらのJr陸上ｸﾗﾌﾞ</t>
  </si>
  <si>
    <t>TRC.</t>
  </si>
  <si>
    <t>上川北部</t>
  </si>
  <si>
    <t>士別AC</t>
  </si>
  <si>
    <t>なよろJAC</t>
  </si>
  <si>
    <t>函館青柳</t>
  </si>
  <si>
    <t>函館巴</t>
  </si>
  <si>
    <t>函館五稜郭</t>
  </si>
  <si>
    <t>北教大附属函館</t>
  </si>
  <si>
    <t>函館戸井</t>
  </si>
  <si>
    <t>函館南茅部</t>
  </si>
  <si>
    <t>Rabbit TC</t>
  </si>
  <si>
    <t>七飯大沼岳陽</t>
  </si>
  <si>
    <t>八雲熊石</t>
  </si>
  <si>
    <t>鹿部陸上ｽﾎﾟｰﾂ少年団</t>
  </si>
  <si>
    <t>森町陸上ｸﾗﾌﾞ</t>
  </si>
  <si>
    <t>岩見沢拠点校</t>
  </si>
  <si>
    <t>岩見沢陸上ｸﾗﾌﾞ</t>
  </si>
  <si>
    <t>赤平</t>
  </si>
  <si>
    <t>新十津川</t>
  </si>
  <si>
    <t>上砂川</t>
  </si>
  <si>
    <t>滝川江陵</t>
  </si>
  <si>
    <t>滝川明苑</t>
  </si>
  <si>
    <t>滝川開西</t>
  </si>
  <si>
    <t>深川陸上ｸﾗﾌﾞ</t>
  </si>
  <si>
    <t>西胆振</t>
  </si>
  <si>
    <t>室蘭白蘭</t>
  </si>
  <si>
    <t>室蘭西</t>
  </si>
  <si>
    <t>伊達大滝徳舜瞥</t>
  </si>
  <si>
    <t>室蘭JHC</t>
  </si>
  <si>
    <t>NAC</t>
  </si>
  <si>
    <t>東胆振</t>
  </si>
  <si>
    <t>苫小牧啓北</t>
  </si>
  <si>
    <t>白老白翔</t>
  </si>
  <si>
    <t>Mac Athlete Club</t>
  </si>
  <si>
    <t>沼ノ端RSC</t>
  </si>
  <si>
    <t>WR</t>
  </si>
  <si>
    <t>厚真陸上ｸﾗﾌﾞ</t>
  </si>
  <si>
    <t>厚真スロー</t>
  </si>
  <si>
    <t>苫西陸上ｸﾗﾌﾞ</t>
  </si>
  <si>
    <t>浦幌拠点校</t>
  </si>
  <si>
    <t>更別中央</t>
  </si>
  <si>
    <t>新得拠点校</t>
  </si>
  <si>
    <t>十勝ｱｽﾘｰﾄｸﾗﾌﾞ</t>
  </si>
  <si>
    <t>IKEDA TRACK CLUB</t>
  </si>
  <si>
    <t>天海ｱｽﾘｰﾄｸﾗﾌﾞ</t>
  </si>
  <si>
    <t>中札内Athletic Academy</t>
  </si>
  <si>
    <t>厚岸RC</t>
  </si>
  <si>
    <t>白糠陸上少年団</t>
  </si>
  <si>
    <t>ＳＪＨ釧路</t>
  </si>
  <si>
    <t>釧路陸上ｸﾗﾌﾞ</t>
  </si>
  <si>
    <t>根室おちいし</t>
  </si>
  <si>
    <t>羅臼知床未来</t>
  </si>
  <si>
    <t>斜里知床ウトロ</t>
  </si>
  <si>
    <t>北見おんねゆ</t>
  </si>
  <si>
    <t>湧別ゆうべつ</t>
  </si>
  <si>
    <t>湧別芭露</t>
  </si>
  <si>
    <t>オホーツクAC</t>
  </si>
  <si>
    <t>美幌RC</t>
  </si>
  <si>
    <t>斜里RC</t>
  </si>
  <si>
    <t>訓子府陸上ｸﾗﾌﾞ</t>
  </si>
  <si>
    <t>北見ｼﾞｭﾆｱ陸上競技ｸﾗﾌﾞ</t>
  </si>
  <si>
    <t>拠点校</t>
    <rPh sb="0" eb="3">
      <t>キョテンコウ</t>
    </rPh>
    <phoneticPr fontId="2"/>
  </si>
  <si>
    <t xml:space="preserve"> ※参加料はアスリートビブス代500円を含んでいます。</t>
    <phoneticPr fontId="2"/>
  </si>
  <si>
    <t>　※審判をお手伝いいただける方は，記入願います。</t>
    <phoneticPr fontId="2"/>
  </si>
  <si>
    <t>　バス利用調査</t>
    <rPh sb="3" eb="5">
      <t>リヨウ</t>
    </rPh>
    <rPh sb="5" eb="7">
      <t>チョウサ</t>
    </rPh>
    <phoneticPr fontId="2"/>
  </si>
  <si>
    <t>　駐車場準備の都合上お知らせください。</t>
    <rPh sb="1" eb="4">
      <t>チュウシャジョウ</t>
    </rPh>
    <rPh sb="4" eb="6">
      <t>ジュンビ</t>
    </rPh>
    <rPh sb="7" eb="10">
      <t>ツゴウジョウ</t>
    </rPh>
    <rPh sb="11" eb="12">
      <t>シ</t>
    </rPh>
    <phoneticPr fontId="2"/>
  </si>
  <si>
    <t>例:○○中と合同で利用する</t>
    <rPh sb="0" eb="1">
      <t>レイ</t>
    </rPh>
    <rPh sb="4" eb="5">
      <t>チュウ</t>
    </rPh>
    <rPh sb="6" eb="8">
      <t>ゴウドウ</t>
    </rPh>
    <rPh sb="9" eb="11">
      <t>リヨウ</t>
    </rPh>
    <phoneticPr fontId="2"/>
  </si>
  <si>
    <t>◇ﾊﾞｽ</t>
    <phoneticPr fontId="2"/>
  </si>
  <si>
    <t>バス</t>
    <phoneticPr fontId="2"/>
  </si>
  <si>
    <t>利用</t>
    <rPh sb="0" eb="2">
      <t>リヨウ</t>
    </rPh>
    <phoneticPr fontId="2"/>
  </si>
  <si>
    <t>　 バス（大・中・小）</t>
    <rPh sb="5" eb="6">
      <t>ダイ</t>
    </rPh>
    <rPh sb="7" eb="8">
      <t>チュウ</t>
    </rPh>
    <rPh sb="9" eb="10">
      <t>ショウ</t>
    </rPh>
    <phoneticPr fontId="2"/>
  </si>
  <si>
    <t>　 マイクロバス</t>
    <phoneticPr fontId="2"/>
  </si>
  <si>
    <t>　 バス利用なし</t>
    <rPh sb="4" eb="6">
      <t>リヨウ</t>
    </rPh>
    <phoneticPr fontId="2"/>
  </si>
  <si>
    <t xml:space="preserve"> コメント欄</t>
    <rPh sb="5" eb="6">
      <t>ラン</t>
    </rPh>
    <phoneticPr fontId="2"/>
  </si>
  <si>
    <t>略称</t>
    <rPh sb="0" eb="2">
      <t>リャクショウ</t>
    </rPh>
    <phoneticPr fontId="2"/>
  </si>
  <si>
    <t>風/回転投</t>
    <rPh sb="0" eb="1">
      <t>カゼ</t>
    </rPh>
    <rPh sb="2" eb="5">
      <t>カイテンナ</t>
    </rPh>
    <phoneticPr fontId="2"/>
  </si>
  <si>
    <t>印刷不要。資格審査用。記録を正確に記入のこと</t>
    <rPh sb="0" eb="2">
      <t>インサツ</t>
    </rPh>
    <rPh sb="2" eb="4">
      <t>フヨウ</t>
    </rPh>
    <rPh sb="5" eb="7">
      <t>シカク</t>
    </rPh>
    <rPh sb="7" eb="9">
      <t>シンサ</t>
    </rPh>
    <rPh sb="9" eb="10">
      <t>ヨウ</t>
    </rPh>
    <rPh sb="11" eb="13">
      <t>キロク</t>
    </rPh>
    <rPh sb="14" eb="16">
      <t>セイカク</t>
    </rPh>
    <rPh sb="17" eb="19">
      <t>キニュウ</t>
    </rPh>
    <phoneticPr fontId="2"/>
  </si>
  <si>
    <t>学校・チーム名</t>
    <rPh sb="0" eb="2">
      <t>ガッコウ</t>
    </rPh>
    <rPh sb="6" eb="7">
      <t>メイ</t>
    </rPh>
    <phoneticPr fontId="2"/>
  </si>
  <si>
    <t>「市」「町」「村」をつけて入力する。　例：　｢釧路市」　「釧路町」など</t>
    <rPh sb="1" eb="2">
      <t>シ</t>
    </rPh>
    <rPh sb="4" eb="5">
      <t>マチ</t>
    </rPh>
    <rPh sb="7" eb="8">
      <t>ムラ</t>
    </rPh>
    <rPh sb="13" eb="15">
      <t>ニュウリョク</t>
    </rPh>
    <rPh sb="19" eb="20">
      <t>レイ</t>
    </rPh>
    <rPh sb="23" eb="25">
      <t>クシロ</t>
    </rPh>
    <rPh sb="25" eb="26">
      <t>シ</t>
    </rPh>
    <rPh sb="29" eb="31">
      <t>クシロ</t>
    </rPh>
    <rPh sb="31" eb="3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</si>
</sst>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quot;No.&quot;#"/>
    <numFmt numFmtId="177" formatCode="##.00"/>
    <numFmt numFmtId="178" formatCode="#&quot;人&quot;"/>
    <numFmt numFmtId="179" formatCode="#,##0_);[Red]\(#,##0\)"/>
    <numFmt numFmtId="180" formatCode="\+0.0;\-0.0;\ 0.0"/>
    <numFmt numFmtId="181" formatCode="m/d;@"/>
    <numFmt numFmtId="182" formatCode="#,##0;&quot;¥&quot;&quot;¥&quot;&quot;¥&quot;\!\!\!\-#,##0;&quot;-&quot;"/>
    <numFmt numFmtId="183" formatCode="_(&quot;¥&quot;* #,##0_);_(&quot;¥&quot;* \(#,##0\);_(&quot;¥&quot;* &quot;-&quot;??_);_(@_)"/>
    <numFmt numFmtId="184" formatCode="#&quot;陸協&quot;"/>
    <numFmt numFmtId="185" formatCode="#&quot;点&quot;"/>
    <numFmt numFmtId="186" formatCode="#&quot; 点&quot;"/>
    <numFmt numFmtId="187" formatCode="#"/>
    <numFmt numFmtId="188" formatCode="\(&quot;¥&quot;#,##0\)"/>
  </numFmts>
  <fonts count="95">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sz val="10"/>
      <name val="ＭＳ 明朝"/>
      <family val="1"/>
      <charset val="128"/>
    </font>
    <font>
      <sz val="9"/>
      <name val="ＭＳ Ｐゴシック"/>
      <family val="3"/>
      <charset val="128"/>
    </font>
    <font>
      <sz val="9"/>
      <name val="ＭＳ 明朝"/>
      <family val="1"/>
      <charset val="128"/>
    </font>
    <font>
      <sz val="9"/>
      <name val="ＭＳ ゴシック"/>
      <family val="3"/>
      <charset val="128"/>
    </font>
    <font>
      <sz val="8"/>
      <name val="ＭＳ 明朝"/>
      <family val="1"/>
      <charset val="128"/>
    </font>
    <font>
      <sz val="11"/>
      <name val="ＭＳ 明朝"/>
      <family val="1"/>
      <charset val="128"/>
    </font>
    <font>
      <sz val="10"/>
      <name val="ＭＳ Ｐ明朝"/>
      <family val="1"/>
      <charset val="128"/>
    </font>
    <font>
      <sz val="8"/>
      <name val="ＭＳ Ｐ明朝"/>
      <family val="1"/>
      <charset val="128"/>
    </font>
    <font>
      <sz val="11"/>
      <color indexed="10"/>
      <name val="ＭＳ Ｐゴシック"/>
      <family val="3"/>
      <charset val="128"/>
    </font>
    <font>
      <b/>
      <sz val="11"/>
      <name val="ＭＳ Ｐゴシック"/>
      <family val="3"/>
      <charset val="128"/>
    </font>
    <font>
      <sz val="16"/>
      <name val="ＭＳ ゴシック"/>
      <family val="3"/>
      <charset val="128"/>
    </font>
    <font>
      <sz val="10"/>
      <name val="ＭＳ Ｐゴシック"/>
      <family val="3"/>
      <charset val="128"/>
    </font>
    <font>
      <b/>
      <sz val="9"/>
      <color indexed="81"/>
      <name val="ＭＳ Ｐゴシック"/>
      <family val="3"/>
      <charset val="128"/>
    </font>
    <font>
      <sz val="14"/>
      <name val="ＭＳ Ｐゴシック"/>
      <family val="3"/>
      <charset val="128"/>
    </font>
    <font>
      <b/>
      <sz val="14"/>
      <name val="ＭＳ 明朝"/>
      <family val="1"/>
      <charset val="128"/>
    </font>
    <font>
      <b/>
      <sz val="16"/>
      <name val="ＭＳ 明朝"/>
      <family val="1"/>
      <charset val="128"/>
    </font>
    <font>
      <sz val="14"/>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1"/>
      <name val="ＭＳ Ｐ明朝"/>
      <family val="1"/>
      <charset val="128"/>
    </font>
    <font>
      <sz val="12"/>
      <name val="ＭＳ Ｐ明朝"/>
      <family val="1"/>
      <charset val="128"/>
    </font>
    <font>
      <sz val="16"/>
      <name val="ＭＳ 明朝"/>
      <family val="1"/>
      <charset val="128"/>
    </font>
    <font>
      <b/>
      <u val="double"/>
      <sz val="14"/>
      <name val="ＭＳ 明朝"/>
      <family val="1"/>
      <charset val="128"/>
    </font>
    <font>
      <b/>
      <u val="double"/>
      <sz val="20"/>
      <name val="ＭＳ 明朝"/>
      <family val="1"/>
      <charset val="128"/>
    </font>
    <font>
      <b/>
      <sz val="20"/>
      <name val="ＭＳ 明朝"/>
      <family val="1"/>
      <charset val="128"/>
    </font>
    <font>
      <sz val="9"/>
      <color indexed="81"/>
      <name val="ＭＳ Ｐゴシック"/>
      <family val="3"/>
      <charset val="128"/>
    </font>
    <font>
      <b/>
      <sz val="10"/>
      <name val="ＭＳ Ｐ明朝"/>
      <family val="1"/>
      <charset val="128"/>
    </font>
    <font>
      <b/>
      <sz val="9"/>
      <color indexed="10"/>
      <name val="ＭＳ Ｐゴシック"/>
      <family val="3"/>
      <charset val="128"/>
    </font>
    <font>
      <sz val="10"/>
      <color indexed="9"/>
      <name val="ＭＳ ゴシック"/>
      <family val="3"/>
      <charset val="128"/>
    </font>
    <font>
      <sz val="10"/>
      <name val="ＭＳ ゴシック"/>
      <family val="3"/>
      <charset val="128"/>
    </font>
    <font>
      <sz val="11"/>
      <name val="ＭＳ ゴシック"/>
      <family val="3"/>
      <charset val="128"/>
    </font>
    <font>
      <sz val="10"/>
      <color indexed="8"/>
      <name val="Arial"/>
      <family val="2"/>
    </font>
    <font>
      <b/>
      <sz val="12"/>
      <name val="Arial"/>
      <family val="2"/>
    </font>
    <font>
      <sz val="10"/>
      <name val="Arial"/>
      <family val="2"/>
    </font>
    <font>
      <sz val="11"/>
      <color theme="1"/>
      <name val="ＭＳ Ｐゴシック"/>
      <family val="3"/>
      <charset val="128"/>
      <scheme val="minor"/>
    </font>
    <font>
      <u/>
      <sz val="11"/>
      <color theme="10"/>
      <name val="ＭＳ Ｐゴシック"/>
      <family val="3"/>
      <charset val="128"/>
    </font>
    <font>
      <sz val="20"/>
      <color rgb="FFFF0000"/>
      <name val="ＭＳ Ｐゴシック"/>
      <family val="3"/>
      <charset val="128"/>
    </font>
    <font>
      <sz val="11"/>
      <color rgb="FFFF0000"/>
      <name val="ＭＳ Ｐゴシック"/>
      <family val="3"/>
      <charset val="128"/>
    </font>
    <font>
      <u val="double"/>
      <sz val="11"/>
      <color rgb="FFFF0000"/>
      <name val="ＭＳ Ｐゴシック"/>
      <family val="3"/>
      <charset val="128"/>
    </font>
    <font>
      <sz val="6"/>
      <name val="ＭＳ 明朝"/>
      <family val="1"/>
      <charset val="128"/>
    </font>
    <font>
      <sz val="9"/>
      <color indexed="10"/>
      <name val="ＭＳ Ｐゴシック"/>
      <family val="3"/>
      <charset val="128"/>
    </font>
    <font>
      <sz val="15"/>
      <name val="ＭＳ 明朝"/>
      <family val="1"/>
      <charset val="128"/>
    </font>
    <font>
      <sz val="10"/>
      <color rgb="FFFF0000"/>
      <name val="ＭＳ Ｐゴシック"/>
      <family val="3"/>
      <charset val="128"/>
    </font>
    <font>
      <sz val="12"/>
      <color rgb="FFFF0000"/>
      <name val="ＭＳ 明朝"/>
      <family val="1"/>
      <charset val="128"/>
    </font>
    <font>
      <sz val="11"/>
      <color rgb="FFFF0000"/>
      <name val="ＭＳ 明朝"/>
      <family val="1"/>
      <charset val="128"/>
    </font>
    <font>
      <sz val="10"/>
      <color rgb="FFFF0000"/>
      <name val="ＭＳ 明朝"/>
      <family val="1"/>
      <charset val="128"/>
    </font>
    <font>
      <b/>
      <sz val="10"/>
      <color rgb="FFFF0000"/>
      <name val="ＭＳ Ｐゴシック"/>
      <family val="3"/>
      <charset val="128"/>
    </font>
    <font>
      <sz val="10"/>
      <color indexed="10"/>
      <name val="ＭＳ 明朝"/>
      <family val="1"/>
      <charset val="128"/>
    </font>
    <font>
      <b/>
      <u val="double"/>
      <sz val="11"/>
      <name val="ＭＳ 明朝"/>
      <family val="1"/>
      <charset val="128"/>
    </font>
    <font>
      <b/>
      <u val="double"/>
      <sz val="12"/>
      <name val="ＭＳ 明朝"/>
      <family val="1"/>
      <charset val="128"/>
    </font>
    <font>
      <b/>
      <sz val="11"/>
      <name val="ＭＳ 明朝"/>
      <family val="1"/>
      <charset val="128"/>
    </font>
    <font>
      <b/>
      <sz val="11"/>
      <color rgb="FFFFFF00"/>
      <name val="ＭＳ Ｐゴシック"/>
      <family val="3"/>
      <charset val="128"/>
    </font>
    <font>
      <sz val="10"/>
      <color theme="3" tint="0.79998168889431442"/>
      <name val="ＭＳ Ｐゴシック"/>
      <family val="3"/>
      <charset val="128"/>
    </font>
    <font>
      <sz val="11"/>
      <color theme="3" tint="0.79998168889431442"/>
      <name val="ＭＳ Ｐ明朝"/>
      <family val="1"/>
      <charset val="128"/>
    </font>
    <font>
      <sz val="10"/>
      <color theme="3" tint="0.79998168889431442"/>
      <name val="ＭＳ Ｐ明朝"/>
      <family val="1"/>
      <charset val="128"/>
    </font>
    <font>
      <sz val="6"/>
      <color rgb="FF0070C0"/>
      <name val="ＭＳ Ｐゴシック"/>
      <family val="3"/>
      <charset val="128"/>
    </font>
    <font>
      <sz val="8"/>
      <color theme="3"/>
      <name val="ＭＳ Ｐゴシック"/>
      <family val="3"/>
      <charset val="128"/>
    </font>
    <font>
      <sz val="10"/>
      <color rgb="FF002060"/>
      <name val="ＭＳ ゴシック"/>
      <family val="3"/>
      <charset val="128"/>
    </font>
    <font>
      <sz val="16"/>
      <name val="ＭＳ Ｐゴシック"/>
      <family val="3"/>
      <charset val="128"/>
    </font>
    <font>
      <b/>
      <sz val="12"/>
      <color indexed="23"/>
      <name val="ＭＳ Ｐゴシック"/>
      <family val="3"/>
      <charset val="128"/>
    </font>
    <font>
      <b/>
      <sz val="12"/>
      <color indexed="16"/>
      <name val="ＭＳ Ｐゴシック"/>
      <family val="3"/>
      <charset val="128"/>
    </font>
    <font>
      <sz val="10"/>
      <color theme="0" tint="-0.499984740745262"/>
      <name val="ＭＳ ゴシック"/>
      <family val="3"/>
      <charset val="128"/>
    </font>
    <font>
      <b/>
      <sz val="10"/>
      <color theme="0" tint="-0.499984740745262"/>
      <name val="ＭＳ ゴシック"/>
      <family val="3"/>
      <charset val="128"/>
    </font>
    <font>
      <b/>
      <sz val="10"/>
      <color rgb="FF00206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b/>
      <sz val="10"/>
      <color indexed="23"/>
      <name val="ＭＳ Ｐゴシック"/>
      <family val="3"/>
      <charset val="128"/>
    </font>
    <font>
      <sz val="10"/>
      <color rgb="FF0070C0"/>
      <name val="ＭＳ Ｐ明朝"/>
      <family val="1"/>
      <charset val="128"/>
    </font>
    <font>
      <sz val="6"/>
      <name val="ＭＳ Ｐゴシック"/>
      <family val="2"/>
      <charset val="128"/>
      <scheme val="minor"/>
    </font>
    <font>
      <sz val="10"/>
      <color theme="0" tint="-0.34998626667073579"/>
      <name val="ＭＳ Ｐゴシック"/>
      <family val="3"/>
      <charset val="128"/>
    </font>
    <font>
      <sz val="6"/>
      <color rgb="FFFF0000"/>
      <name val="ＭＳ Ｐゴシック"/>
      <family val="3"/>
      <charset val="128"/>
    </font>
    <font>
      <b/>
      <sz val="12"/>
      <color rgb="FFFF0000"/>
      <name val="ＭＳ 明朝"/>
      <family val="1"/>
      <charset val="128"/>
    </font>
    <font>
      <b/>
      <sz val="12"/>
      <color theme="3" tint="0.39997558519241921"/>
      <name val="ＭＳ 明朝"/>
      <family val="1"/>
      <charset val="128"/>
    </font>
    <font>
      <sz val="10"/>
      <color rgb="FFFF0000"/>
      <name val="ＭＳ Ｐ明朝"/>
      <family val="1"/>
      <charset val="128"/>
    </font>
    <font>
      <b/>
      <sz val="16"/>
      <color rgb="FFFF0000"/>
      <name val="ＭＳ ゴシック"/>
      <family val="3"/>
      <charset val="128"/>
    </font>
    <font>
      <b/>
      <sz val="12"/>
      <name val="ＭＳ ゴシック"/>
      <family val="3"/>
      <charset val="128"/>
    </font>
    <font>
      <sz val="9"/>
      <color rgb="FF0070C0"/>
      <name val="ＭＳ Ｐ明朝"/>
      <family val="1"/>
      <charset val="128"/>
    </font>
    <font>
      <sz val="9"/>
      <color rgb="FFFF0000"/>
      <name val="ＭＳ Ｐ明朝"/>
      <family val="1"/>
      <charset val="128"/>
    </font>
    <font>
      <sz val="9"/>
      <color rgb="FF0070C0"/>
      <name val="ＭＳ Ｐゴシック"/>
      <family val="3"/>
      <charset val="128"/>
    </font>
    <font>
      <sz val="10"/>
      <color theme="0" tint="-0.34998626667073579"/>
      <name val="ＭＳ ゴシック"/>
      <family val="3"/>
      <charset val="128"/>
    </font>
    <font>
      <b/>
      <sz val="10"/>
      <color rgb="FF0070C0"/>
      <name val="ＭＳ Ｐ明朝"/>
      <family val="1"/>
      <charset val="128"/>
    </font>
    <font>
      <b/>
      <sz val="10"/>
      <color rgb="FFFF0000"/>
      <name val="ＭＳ Ｐ明朝"/>
      <family val="1"/>
      <charset val="128"/>
    </font>
    <font>
      <b/>
      <sz val="10"/>
      <name val="ＭＳ 明朝"/>
      <family val="1"/>
      <charset val="128"/>
    </font>
    <font>
      <b/>
      <sz val="9"/>
      <name val="ＭＳ Ｐ明朝"/>
      <family val="1"/>
      <charset val="128"/>
    </font>
    <font>
      <sz val="9"/>
      <color rgb="FFFF0000"/>
      <name val="ＭＳ Ｐゴシック"/>
      <family val="3"/>
      <charset val="128"/>
    </font>
    <font>
      <b/>
      <sz val="9"/>
      <color indexed="10"/>
      <name val="MS P ゴシック"/>
      <family val="3"/>
      <charset val="128"/>
    </font>
    <font>
      <b/>
      <sz val="10"/>
      <name val="ＭＳ ゴシック"/>
      <family val="3"/>
      <charset val="128"/>
    </font>
    <font>
      <b/>
      <sz val="12"/>
      <color indexed="10"/>
      <name val="ＭＳ Ｐゴシック"/>
      <family val="3"/>
      <charset val="128"/>
    </font>
  </fonts>
  <fills count="28">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indexed="41"/>
        <bgColor indexed="47"/>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66"/>
        <bgColor indexed="64"/>
      </patternFill>
    </fill>
    <fill>
      <patternFill patternType="solid">
        <fgColor rgb="FF99CCFF"/>
        <bgColor indexed="64"/>
      </patternFill>
    </fill>
    <fill>
      <patternFill patternType="solid">
        <fgColor theme="0"/>
        <bgColor indexed="64"/>
      </patternFill>
    </fill>
    <fill>
      <patternFill patternType="solid">
        <fgColor rgb="FFFFFF99"/>
        <bgColor indexed="64"/>
      </patternFill>
    </fill>
    <fill>
      <patternFill patternType="solid">
        <fgColor rgb="FFE5F8FF"/>
        <bgColor indexed="64"/>
      </patternFill>
    </fill>
    <fill>
      <patternFill patternType="solid">
        <fgColor indexed="4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E38B"/>
        <bgColor indexed="64"/>
      </patternFill>
    </fill>
    <fill>
      <patternFill patternType="solid">
        <fgColor rgb="FFFFFFE5"/>
        <bgColor indexed="64"/>
      </patternFill>
    </fill>
    <fill>
      <patternFill patternType="solid">
        <fgColor rgb="FF92D050"/>
        <bgColor indexed="64"/>
      </patternFill>
    </fill>
    <fill>
      <patternFill patternType="solid">
        <fgColor rgb="FFC0C0C0"/>
        <bgColor indexed="64"/>
      </patternFill>
    </fill>
    <fill>
      <patternFill patternType="solid">
        <fgColor rgb="FFFFFFCC"/>
        <bgColor indexed="64"/>
      </patternFill>
    </fill>
    <fill>
      <patternFill patternType="solid">
        <fgColor rgb="FFFFF0E1"/>
        <bgColor indexed="64"/>
      </patternFill>
    </fill>
    <fill>
      <patternFill patternType="solid">
        <fgColor theme="0" tint="-4.9989318521683403E-2"/>
        <bgColor indexed="64"/>
      </patternFill>
    </fill>
    <fill>
      <patternFill patternType="solid">
        <fgColor rgb="FFFFC000"/>
        <bgColor indexed="64"/>
      </patternFill>
    </fill>
  </fills>
  <borders count="1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tted">
        <color auto="1"/>
      </top>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right style="medium">
        <color indexed="64"/>
      </right>
      <top style="thin">
        <color indexed="64"/>
      </top>
      <bottom/>
      <diagonal/>
    </border>
    <border>
      <left/>
      <right style="medium">
        <color indexed="64"/>
      </right>
      <top/>
      <bottom style="medium">
        <color indexed="64"/>
      </bottom>
      <diagonal/>
    </border>
    <border>
      <left style="hair">
        <color indexed="64"/>
      </left>
      <right style="hair">
        <color indexed="64"/>
      </right>
      <top style="thin">
        <color indexed="64"/>
      </top>
      <bottom style="thin">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diagonalUp="1" diagonalDown="1">
      <left style="thin">
        <color indexed="64"/>
      </left>
      <right style="thin">
        <color indexed="64"/>
      </right>
      <top style="thin">
        <color indexed="64"/>
      </top>
      <bottom style="hair">
        <color indexed="64"/>
      </bottom>
      <diagonal style="hair">
        <color indexed="64"/>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medium">
        <color indexed="64"/>
      </left>
      <right style="medium">
        <color indexed="64"/>
      </right>
      <top/>
      <bottom style="medium">
        <color indexed="64"/>
      </bottom>
      <diagonal/>
    </border>
    <border>
      <left/>
      <right style="medium">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12">
    <xf numFmtId="0" fontId="0" fillId="0" borderId="0">
      <alignment vertical="center"/>
    </xf>
    <xf numFmtId="182" fontId="38" fillId="0" borderId="0" applyFill="0" applyBorder="0" applyAlignment="0"/>
    <xf numFmtId="0" fontId="39" fillId="0" borderId="1" applyNumberFormat="0" applyAlignment="0" applyProtection="0">
      <alignment horizontal="left" vertical="center"/>
    </xf>
    <xf numFmtId="0" fontId="39" fillId="0" borderId="2">
      <alignment horizontal="left" vertical="center"/>
    </xf>
    <xf numFmtId="0" fontId="40" fillId="0" borderId="0"/>
    <xf numFmtId="0" fontId="42" fillId="0" borderId="0" applyNumberFormat="0" applyFill="0" applyBorder="0" applyAlignment="0" applyProtection="0">
      <alignment vertical="top"/>
      <protection locked="0"/>
    </xf>
    <xf numFmtId="183" fontId="17" fillId="2" borderId="3" applyFont="0" applyFill="0" applyBorder="0" applyAlignment="0" applyProtection="0"/>
    <xf numFmtId="38" fontId="1" fillId="0" borderId="0" applyFont="0" applyFill="0" applyBorder="0" applyAlignment="0" applyProtection="0">
      <alignment vertical="center"/>
    </xf>
    <xf numFmtId="0" fontId="41" fillId="0" borderId="0">
      <alignment vertical="center"/>
    </xf>
    <xf numFmtId="0" fontId="6" fillId="0" borderId="0"/>
    <xf numFmtId="0" fontId="11" fillId="0" borderId="0">
      <alignment vertical="center"/>
    </xf>
    <xf numFmtId="6" fontId="1" fillId="0" borderId="0" applyFont="0" applyFill="0" applyBorder="0" applyAlignment="0" applyProtection="0">
      <alignment vertical="center"/>
    </xf>
  </cellStyleXfs>
  <cellXfs count="779">
    <xf numFmtId="0" fontId="0" fillId="0" borderId="0" xfId="0">
      <alignment vertical="center"/>
    </xf>
    <xf numFmtId="0" fontId="4" fillId="3" borderId="0" xfId="0" applyFont="1" applyFill="1" applyAlignment="1">
      <alignment horizontal="center" vertical="center"/>
    </xf>
    <xf numFmtId="0" fontId="4" fillId="0" borderId="0" xfId="0" applyFont="1">
      <alignment vertical="center"/>
    </xf>
    <xf numFmtId="0" fontId="4" fillId="0" borderId="0" xfId="0" applyFont="1" applyAlignment="1"/>
    <xf numFmtId="0" fontId="5" fillId="3" borderId="0" xfId="0" applyFont="1" applyFill="1" applyAlignment="1">
      <alignment horizontal="center" vertical="center" shrinkToFit="1"/>
    </xf>
    <xf numFmtId="0" fontId="5" fillId="3" borderId="0" xfId="0" applyFont="1" applyFill="1" applyAlignment="1">
      <alignment horizontal="center" vertical="center" wrapText="1"/>
    </xf>
    <xf numFmtId="0" fontId="4" fillId="0" borderId="0" xfId="0" applyFont="1" applyAlignment="1">
      <alignment horizontal="center" vertical="center"/>
    </xf>
    <xf numFmtId="0" fontId="8" fillId="3" borderId="9" xfId="0" applyFont="1" applyFill="1" applyBorder="1" applyAlignment="1">
      <alignment horizontal="center" vertical="center"/>
    </xf>
    <xf numFmtId="0" fontId="11" fillId="0" borderId="0" xfId="0" applyFont="1">
      <alignment vertical="center"/>
    </xf>
    <xf numFmtId="0" fontId="11" fillId="0" borderId="0" xfId="0" applyFont="1" applyAlignment="1"/>
    <xf numFmtId="0" fontId="5" fillId="5" borderId="16" xfId="0" applyFont="1" applyFill="1" applyBorder="1" applyAlignment="1">
      <alignment horizontal="center" vertical="center"/>
    </xf>
    <xf numFmtId="0" fontId="5" fillId="5" borderId="16" xfId="0" applyFont="1" applyFill="1" applyBorder="1" applyAlignment="1">
      <alignment horizontal="left" vertical="center"/>
    </xf>
    <xf numFmtId="0" fontId="6" fillId="0" borderId="6" xfId="0" applyFont="1" applyBorder="1" applyAlignment="1" applyProtection="1">
      <alignment horizontal="center" vertical="center" shrinkToFit="1"/>
      <protection locked="0"/>
    </xf>
    <xf numFmtId="0" fontId="23" fillId="0" borderId="0" xfId="0" applyFont="1" applyAlignment="1" applyProtection="1">
      <alignment horizontal="right" vertical="center"/>
      <protection locked="0"/>
    </xf>
    <xf numFmtId="0" fontId="35" fillId="0" borderId="0" xfId="0" applyFont="1">
      <alignment vertical="center"/>
    </xf>
    <xf numFmtId="0" fontId="36" fillId="0" borderId="0" xfId="0" applyFont="1">
      <alignment vertical="center"/>
    </xf>
    <xf numFmtId="0" fontId="37" fillId="0" borderId="0" xfId="0" applyFont="1">
      <alignment vertical="center"/>
    </xf>
    <xf numFmtId="181" fontId="36" fillId="0" borderId="0" xfId="0" applyNumberFormat="1" applyFont="1">
      <alignment vertical="center"/>
    </xf>
    <xf numFmtId="49" fontId="36" fillId="0" borderId="0" xfId="0" applyNumberFormat="1" applyFont="1">
      <alignment vertical="center"/>
    </xf>
    <xf numFmtId="0" fontId="0" fillId="0" borderId="0" xfId="0" applyProtection="1">
      <alignment vertical="center"/>
      <protection hidden="1"/>
    </xf>
    <xf numFmtId="0" fontId="0" fillId="0" borderId="0" xfId="0" applyAlignment="1" applyProtection="1">
      <alignment horizontal="left" vertical="top" wrapText="1"/>
      <protection hidden="1"/>
    </xf>
    <xf numFmtId="0" fontId="0" fillId="0" borderId="0" xfId="0" applyAlignment="1" applyProtection="1">
      <alignment horizontal="right" vertical="top"/>
      <protection hidden="1"/>
    </xf>
    <xf numFmtId="0" fontId="0" fillId="0" borderId="59" xfId="0" applyBorder="1" applyProtection="1">
      <alignment vertical="center"/>
      <protection hidden="1"/>
    </xf>
    <xf numFmtId="0" fontId="0" fillId="0" borderId="5" xfId="0" applyBorder="1" applyProtection="1">
      <alignment vertical="center"/>
      <protection hidden="1"/>
    </xf>
    <xf numFmtId="0" fontId="0" fillId="10" borderId="59" xfId="0" applyFill="1" applyBorder="1" applyAlignment="1" applyProtection="1">
      <alignment horizontal="center" vertical="center"/>
      <protection hidden="1"/>
    </xf>
    <xf numFmtId="0" fontId="0" fillId="10" borderId="5" xfId="0" applyFill="1" applyBorder="1" applyProtection="1">
      <alignment vertical="center"/>
      <protection hidden="1"/>
    </xf>
    <xf numFmtId="0" fontId="0" fillId="0" borderId="5" xfId="0" applyBorder="1" applyAlignment="1" applyProtection="1">
      <alignment vertical="center" shrinkToFit="1"/>
      <protection hidden="1"/>
    </xf>
    <xf numFmtId="0" fontId="0" fillId="0" borderId="62" xfId="0" applyBorder="1" applyProtection="1">
      <alignment vertical="center"/>
      <protection hidden="1"/>
    </xf>
    <xf numFmtId="0" fontId="0" fillId="0" borderId="63" xfId="0" applyBorder="1" applyProtection="1">
      <alignment vertical="center"/>
      <protection hidden="1"/>
    </xf>
    <xf numFmtId="0" fontId="0" fillId="0" borderId="0" xfId="0" applyAlignment="1" applyProtection="1">
      <alignment horizontal="left" vertical="top"/>
      <protection hidden="1"/>
    </xf>
    <xf numFmtId="0" fontId="0" fillId="0" borderId="0" xfId="0" applyAlignment="1" applyProtection="1">
      <alignment horizontal="right" vertical="center"/>
      <protection hidden="1"/>
    </xf>
    <xf numFmtId="38" fontId="6" fillId="0" borderId="5" xfId="7" applyFont="1" applyBorder="1" applyAlignment="1" applyProtection="1">
      <alignment horizontal="center" vertical="center"/>
      <protection hidden="1"/>
    </xf>
    <xf numFmtId="0" fontId="11" fillId="8" borderId="73" xfId="9" applyFont="1" applyFill="1" applyBorder="1" applyAlignment="1" applyProtection="1">
      <alignment horizontal="center" vertical="center"/>
      <protection locked="0"/>
    </xf>
    <xf numFmtId="180" fontId="11" fillId="8" borderId="74" xfId="9" applyNumberFormat="1" applyFont="1" applyFill="1" applyBorder="1" applyAlignment="1" applyProtection="1">
      <alignment horizontal="center" vertical="center"/>
      <protection locked="0"/>
    </xf>
    <xf numFmtId="0" fontId="0" fillId="0" borderId="80" xfId="0" applyBorder="1" applyProtection="1">
      <alignment vertical="center"/>
      <protection hidden="1"/>
    </xf>
    <xf numFmtId="0" fontId="0" fillId="0" borderId="81" xfId="0" applyBorder="1" applyProtection="1">
      <alignment vertical="center"/>
      <protection hidden="1"/>
    </xf>
    <xf numFmtId="0" fontId="0" fillId="0" borderId="82" xfId="0" applyBorder="1" applyProtection="1">
      <alignment vertical="center"/>
      <protection hidden="1"/>
    </xf>
    <xf numFmtId="3" fontId="28" fillId="0" borderId="7" xfId="0" applyNumberFormat="1" applyFont="1" applyBorder="1" applyAlignment="1" applyProtection="1">
      <alignment horizontal="right" vertical="center" indent="1"/>
      <protection hidden="1"/>
    </xf>
    <xf numFmtId="3" fontId="28" fillId="0" borderId="36" xfId="0" applyNumberFormat="1" applyFont="1" applyBorder="1" applyAlignment="1" applyProtection="1">
      <alignment horizontal="right" vertical="center" indent="1"/>
      <protection hidden="1"/>
    </xf>
    <xf numFmtId="3" fontId="21" fillId="0" borderId="32" xfId="0" applyNumberFormat="1" applyFont="1" applyBorder="1" applyAlignment="1" applyProtection="1">
      <alignment horizontal="right" vertical="center" indent="1"/>
      <protection hidden="1"/>
    </xf>
    <xf numFmtId="2" fontId="11" fillId="0" borderId="7" xfId="9" applyNumberFormat="1" applyFont="1" applyBorder="1" applyAlignment="1" applyProtection="1">
      <alignment vertical="center"/>
      <protection locked="0"/>
    </xf>
    <xf numFmtId="0" fontId="7" fillId="0" borderId="59" xfId="0" applyFont="1" applyBorder="1" applyProtection="1">
      <alignment vertical="center"/>
      <protection hidden="1"/>
    </xf>
    <xf numFmtId="0" fontId="5" fillId="17" borderId="0" xfId="0" applyFont="1" applyFill="1" applyAlignment="1">
      <alignment horizontal="center" vertical="center"/>
    </xf>
    <xf numFmtId="0" fontId="5" fillId="17" borderId="0" xfId="0" applyFont="1" applyFill="1">
      <alignment vertical="center"/>
    </xf>
    <xf numFmtId="0" fontId="7" fillId="17" borderId="0" xfId="0" applyFont="1" applyFill="1" applyAlignment="1">
      <alignment horizontal="center" vertical="center"/>
    </xf>
    <xf numFmtId="178" fontId="6" fillId="0" borderId="21" xfId="7" applyNumberFormat="1" applyFont="1" applyBorder="1" applyAlignment="1" applyProtection="1">
      <alignment horizontal="center" vertical="center"/>
      <protection hidden="1"/>
    </xf>
    <xf numFmtId="178" fontId="6" fillId="0" borderId="24" xfId="7" applyNumberFormat="1" applyFont="1" applyBorder="1" applyAlignment="1" applyProtection="1">
      <alignment horizontal="center" vertical="center"/>
      <protection hidden="1"/>
    </xf>
    <xf numFmtId="0" fontId="4" fillId="17" borderId="9" xfId="0" applyFont="1" applyFill="1" applyBorder="1">
      <alignment vertical="center"/>
    </xf>
    <xf numFmtId="0" fontId="12" fillId="0" borderId="0" xfId="0" applyFont="1">
      <alignment vertical="center"/>
    </xf>
    <xf numFmtId="0" fontId="8" fillId="0" borderId="0" xfId="0" applyFont="1" applyAlignment="1"/>
    <xf numFmtId="0" fontId="13" fillId="0" borderId="0" xfId="0" applyFont="1" applyAlignment="1"/>
    <xf numFmtId="0" fontId="4" fillId="3" borderId="9" xfId="0" applyFont="1" applyFill="1" applyBorder="1">
      <alignment vertical="center"/>
    </xf>
    <xf numFmtId="0" fontId="11" fillId="3" borderId="9" xfId="0" applyFont="1" applyFill="1" applyBorder="1" applyAlignment="1"/>
    <xf numFmtId="0" fontId="4" fillId="3" borderId="9" xfId="0" applyFont="1" applyFill="1" applyBorder="1" applyAlignment="1"/>
    <xf numFmtId="0" fontId="60" fillId="0" borderId="0" xfId="0" applyFont="1">
      <alignment vertical="center"/>
    </xf>
    <xf numFmtId="0" fontId="4" fillId="0" borderId="9" xfId="0" applyFont="1" applyBorder="1" applyAlignment="1">
      <alignment horizontal="center" vertical="center"/>
    </xf>
    <xf numFmtId="0" fontId="36" fillId="0" borderId="0" xfId="0" applyFont="1" applyAlignment="1"/>
    <xf numFmtId="0" fontId="36" fillId="4" borderId="21" xfId="0" applyFont="1" applyFill="1" applyBorder="1">
      <alignment vertical="center"/>
    </xf>
    <xf numFmtId="0" fontId="36" fillId="4" borderId="22" xfId="0" applyFont="1" applyFill="1" applyBorder="1">
      <alignment vertical="center"/>
    </xf>
    <xf numFmtId="0" fontId="36" fillId="4" borderId="24" xfId="0" applyFont="1" applyFill="1" applyBorder="1">
      <alignment vertical="center"/>
    </xf>
    <xf numFmtId="0" fontId="36" fillId="0" borderId="0" xfId="0" applyFont="1" applyAlignment="1">
      <alignment horizontal="center"/>
    </xf>
    <xf numFmtId="0" fontId="36" fillId="0" borderId="9" xfId="0" applyFont="1" applyBorder="1">
      <alignment vertical="center"/>
    </xf>
    <xf numFmtId="0" fontId="17" fillId="0" borderId="9" xfId="0" applyFont="1" applyBorder="1">
      <alignment vertical="center"/>
    </xf>
    <xf numFmtId="0" fontId="37" fillId="0" borderId="0" xfId="0" applyFont="1" applyAlignment="1">
      <alignment horizontal="center"/>
    </xf>
    <xf numFmtId="0" fontId="37" fillId="0" borderId="9" xfId="0" applyFont="1" applyBorder="1">
      <alignment vertical="center"/>
    </xf>
    <xf numFmtId="0" fontId="0" fillId="0" borderId="9" xfId="0" applyBorder="1">
      <alignment vertical="center"/>
    </xf>
    <xf numFmtId="0" fontId="36" fillId="0" borderId="9" xfId="0" applyFont="1" applyBorder="1" applyAlignment="1">
      <alignment horizontal="center"/>
    </xf>
    <xf numFmtId="0" fontId="36" fillId="23" borderId="0" xfId="0" applyFont="1" applyFill="1">
      <alignment vertical="center"/>
    </xf>
    <xf numFmtId="49" fontId="35" fillId="23" borderId="0" xfId="0" applyNumberFormat="1" applyFont="1" applyFill="1" applyAlignment="1">
      <alignment vertical="center" shrinkToFit="1"/>
    </xf>
    <xf numFmtId="0" fontId="35" fillId="23" borderId="0" xfId="0" applyFont="1" applyFill="1">
      <alignment vertical="center"/>
    </xf>
    <xf numFmtId="0" fontId="16" fillId="0" borderId="0" xfId="0" applyFont="1">
      <alignment vertical="center"/>
    </xf>
    <xf numFmtId="0" fontId="36" fillId="12" borderId="22" xfId="0" applyFont="1" applyFill="1" applyBorder="1">
      <alignment vertical="center"/>
    </xf>
    <xf numFmtId="0" fontId="63" fillId="0" borderId="0" xfId="0" applyFont="1" applyAlignment="1">
      <alignment horizontal="center" vertical="top"/>
    </xf>
    <xf numFmtId="0" fontId="60" fillId="0" borderId="0" xfId="0" applyFont="1" applyAlignment="1"/>
    <xf numFmtId="0" fontId="61" fillId="0" borderId="0" xfId="0" applyFont="1" applyAlignment="1"/>
    <xf numFmtId="0" fontId="62" fillId="0" borderId="0" xfId="0" applyFont="1" applyAlignment="1">
      <alignment horizontal="left"/>
    </xf>
    <xf numFmtId="0" fontId="59" fillId="0" borderId="0" xfId="0" applyFont="1" applyAlignment="1">
      <alignment horizontal="left"/>
    </xf>
    <xf numFmtId="0" fontId="59" fillId="0" borderId="0" xfId="0" applyFont="1" applyAlignment="1">
      <alignment horizontal="left" vertical="center"/>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36" fillId="0" borderId="0" xfId="0" applyFont="1" applyAlignment="1">
      <alignment horizontal="center" vertical="center" justifyLastLine="1"/>
    </xf>
    <xf numFmtId="0" fontId="4" fillId="0" borderId="0" xfId="0" applyFont="1" applyAlignment="1">
      <alignment horizontal="right" vertical="center"/>
    </xf>
    <xf numFmtId="0" fontId="12" fillId="0" borderId="0" xfId="0" applyFont="1" applyAlignment="1">
      <alignment horizontal="center" vertical="center" shrinkToFit="1"/>
    </xf>
    <xf numFmtId="0" fontId="12" fillId="21" borderId="46" xfId="0" applyFont="1" applyFill="1" applyBorder="1" applyAlignment="1">
      <alignment horizontal="center" vertical="center" wrapText="1"/>
    </xf>
    <xf numFmtId="0" fontId="5" fillId="0" borderId="0" xfId="0" applyFont="1" applyAlignment="1"/>
    <xf numFmtId="0" fontId="6" fillId="0" borderId="0" xfId="0" applyFont="1" applyAlignment="1">
      <alignment horizontal="center" vertical="center"/>
    </xf>
    <xf numFmtId="0" fontId="12" fillId="21" borderId="14" xfId="0" applyFont="1" applyFill="1" applyBorder="1" applyAlignment="1">
      <alignment horizontal="center" vertical="center" wrapText="1" shrinkToFit="1"/>
    </xf>
    <xf numFmtId="177" fontId="12" fillId="21" borderId="89" xfId="0" applyNumberFormat="1" applyFont="1" applyFill="1" applyBorder="1" applyAlignment="1">
      <alignment horizontal="center" vertical="center" justifyLastLine="1"/>
    </xf>
    <xf numFmtId="179" fontId="8" fillId="21" borderId="11" xfId="0" applyNumberFormat="1" applyFont="1" applyFill="1" applyBorder="1" applyAlignment="1">
      <alignment horizontal="center" vertical="center" shrinkToFit="1"/>
    </xf>
    <xf numFmtId="3" fontId="8" fillId="21" borderId="90" xfId="0" applyNumberFormat="1" applyFont="1" applyFill="1" applyBorder="1" applyAlignment="1">
      <alignment horizontal="center" vertical="center"/>
    </xf>
    <xf numFmtId="38" fontId="12" fillId="0" borderId="7" xfId="7" applyFont="1" applyBorder="1" applyAlignment="1" applyProtection="1">
      <alignment horizontal="center" vertical="center"/>
    </xf>
    <xf numFmtId="0" fontId="6" fillId="0" borderId="0" xfId="0" applyFont="1">
      <alignment vertical="center"/>
    </xf>
    <xf numFmtId="0" fontId="22" fillId="0" borderId="4" xfId="0" applyFont="1" applyBorder="1" applyProtection="1">
      <alignment vertical="center"/>
      <protection locked="0"/>
    </xf>
    <xf numFmtId="0" fontId="11" fillId="0" borderId="71" xfId="9" applyFont="1" applyBorder="1" applyAlignment="1" applyProtection="1">
      <alignment horizontal="center" vertical="center"/>
      <protection locked="0"/>
    </xf>
    <xf numFmtId="0" fontId="6" fillId="0" borderId="0" xfId="9"/>
    <xf numFmtId="0" fontId="6" fillId="12" borderId="0" xfId="9" applyFill="1"/>
    <xf numFmtId="0" fontId="48" fillId="12" borderId="0" xfId="9" applyFont="1" applyFill="1"/>
    <xf numFmtId="0" fontId="6" fillId="0" borderId="0" xfId="9" applyAlignment="1">
      <alignment vertical="center"/>
    </xf>
    <xf numFmtId="0" fontId="6" fillId="12" borderId="68" xfId="9" applyFill="1" applyBorder="1" applyAlignment="1">
      <alignment horizontal="center" vertical="center" shrinkToFit="1"/>
    </xf>
    <xf numFmtId="0" fontId="6" fillId="0" borderId="0" xfId="9" applyAlignment="1">
      <alignment horizontal="center" vertical="center"/>
    </xf>
    <xf numFmtId="0" fontId="11" fillId="12" borderId="71" xfId="9" applyFont="1" applyFill="1" applyBorder="1" applyAlignment="1">
      <alignment horizontal="center" vertical="center"/>
    </xf>
    <xf numFmtId="0" fontId="6" fillId="0" borderId="0" xfId="9" applyAlignment="1">
      <alignment horizontal="center" vertical="center" wrapText="1"/>
    </xf>
    <xf numFmtId="0" fontId="6" fillId="12" borderId="56" xfId="9" applyFill="1" applyBorder="1" applyAlignment="1">
      <alignment horizontal="center" vertical="center"/>
    </xf>
    <xf numFmtId="0" fontId="6" fillId="12" borderId="58" xfId="9" applyFill="1" applyBorder="1" applyAlignment="1">
      <alignment horizontal="center" vertical="center"/>
    </xf>
    <xf numFmtId="0" fontId="11" fillId="12" borderId="59" xfId="9" applyFont="1" applyFill="1" applyBorder="1" applyAlignment="1">
      <alignment horizontal="center" vertical="center" wrapText="1"/>
    </xf>
    <xf numFmtId="0" fontId="11" fillId="12" borderId="73" xfId="9" applyFont="1" applyFill="1" applyBorder="1" applyAlignment="1">
      <alignment horizontal="center" vertical="center"/>
    </xf>
    <xf numFmtId="180" fontId="11" fillId="12" borderId="74" xfId="9" applyNumberFormat="1" applyFont="1" applyFill="1" applyBorder="1" applyAlignment="1">
      <alignment horizontal="center" vertical="center"/>
    </xf>
    <xf numFmtId="185" fontId="6" fillId="0" borderId="0" xfId="9" applyNumberFormat="1" applyAlignment="1">
      <alignment horizontal="right" vertical="center"/>
    </xf>
    <xf numFmtId="0" fontId="6" fillId="12" borderId="62" xfId="9" applyFill="1" applyBorder="1" applyAlignment="1">
      <alignment horizontal="center" vertical="center"/>
    </xf>
    <xf numFmtId="0" fontId="49" fillId="13" borderId="0" xfId="9" applyFont="1" applyFill="1" applyAlignment="1">
      <alignment horizontal="left" indent="1"/>
    </xf>
    <xf numFmtId="0" fontId="50" fillId="13" borderId="0" xfId="9" applyFont="1" applyFill="1" applyAlignment="1">
      <alignment vertical="center"/>
    </xf>
    <xf numFmtId="0" fontId="51" fillId="13" borderId="0" xfId="9" applyFont="1" applyFill="1" applyAlignment="1">
      <alignment vertical="center" textRotation="255"/>
    </xf>
    <xf numFmtId="0" fontId="52" fillId="13" borderId="0" xfId="9" applyFont="1" applyFill="1"/>
    <xf numFmtId="49" fontId="52" fillId="13" borderId="0" xfId="9" applyNumberFormat="1" applyFont="1" applyFill="1" applyAlignment="1">
      <alignment vertical="center"/>
    </xf>
    <xf numFmtId="0" fontId="52" fillId="13" borderId="0" xfId="9" applyFont="1" applyFill="1" applyAlignment="1">
      <alignment vertical="center"/>
    </xf>
    <xf numFmtId="185" fontId="52" fillId="13" borderId="0" xfId="9" applyNumberFormat="1" applyFont="1" applyFill="1" applyAlignment="1">
      <alignment vertical="center"/>
    </xf>
    <xf numFmtId="49" fontId="52" fillId="13" borderId="0" xfId="9" applyNumberFormat="1" applyFont="1" applyFill="1" applyAlignment="1">
      <alignment horizontal="center" vertical="center"/>
    </xf>
    <xf numFmtId="0" fontId="51" fillId="13" borderId="0" xfId="9" applyFont="1" applyFill="1" applyAlignment="1">
      <alignment horizontal="center" vertical="center" textRotation="255"/>
    </xf>
    <xf numFmtId="0" fontId="52" fillId="13" borderId="0" xfId="9" applyFont="1" applyFill="1" applyAlignment="1">
      <alignment horizontal="center" vertical="center"/>
    </xf>
    <xf numFmtId="0" fontId="52" fillId="13" borderId="0" xfId="9" applyFont="1" applyFill="1" applyAlignment="1">
      <alignment horizontal="right" vertical="center"/>
    </xf>
    <xf numFmtId="185" fontId="52" fillId="13" borderId="0" xfId="9" applyNumberFormat="1" applyFont="1" applyFill="1" applyAlignment="1">
      <alignment horizontal="right" vertical="center"/>
    </xf>
    <xf numFmtId="0" fontId="6" fillId="0" borderId="79" xfId="9" applyBorder="1"/>
    <xf numFmtId="0" fontId="48" fillId="0" borderId="0" xfId="9" applyFont="1" applyAlignment="1">
      <alignment horizontal="left"/>
    </xf>
    <xf numFmtId="0" fontId="48" fillId="0" borderId="0" xfId="9" applyFont="1"/>
    <xf numFmtId="0" fontId="6" fillId="0" borderId="68" xfId="9" applyBorder="1" applyAlignment="1">
      <alignment horizontal="center" vertical="center" shrinkToFit="1"/>
    </xf>
    <xf numFmtId="0" fontId="6" fillId="0" borderId="56" xfId="9" applyBorder="1" applyAlignment="1">
      <alignment horizontal="center" vertical="center"/>
    </xf>
    <xf numFmtId="0" fontId="6" fillId="8" borderId="59" xfId="9" applyFill="1" applyBorder="1" applyAlignment="1">
      <alignment horizontal="center" vertical="center" wrapText="1"/>
    </xf>
    <xf numFmtId="185" fontId="6" fillId="0" borderId="0" xfId="9" applyNumberFormat="1" applyAlignment="1">
      <alignment horizontal="center" vertical="center"/>
    </xf>
    <xf numFmtId="0" fontId="6" fillId="8" borderId="62" xfId="9" applyFill="1" applyBorder="1" applyAlignment="1">
      <alignment horizontal="center" vertical="center"/>
    </xf>
    <xf numFmtId="0" fontId="6" fillId="8" borderId="0" xfId="9" applyFill="1" applyAlignment="1">
      <alignment horizontal="center" vertical="center"/>
    </xf>
    <xf numFmtId="0" fontId="23" fillId="8" borderId="0" xfId="9" applyFont="1" applyFill="1" applyAlignment="1">
      <alignment vertical="center"/>
    </xf>
    <xf numFmtId="0" fontId="11" fillId="8" borderId="0" xfId="9" applyFont="1" applyFill="1" applyAlignment="1">
      <alignment vertical="center" textRotation="255"/>
    </xf>
    <xf numFmtId="0" fontId="6" fillId="11" borderId="0" xfId="9" applyFill="1"/>
    <xf numFmtId="0" fontId="6" fillId="11" borderId="0" xfId="9" applyFill="1" applyAlignment="1">
      <alignment vertical="center"/>
    </xf>
    <xf numFmtId="185" fontId="6" fillId="11" borderId="0" xfId="9" applyNumberFormat="1" applyFill="1" applyAlignment="1">
      <alignment vertical="center"/>
    </xf>
    <xf numFmtId="185" fontId="6" fillId="0" borderId="0" xfId="9" applyNumberFormat="1" applyAlignment="1">
      <alignment vertical="center"/>
    </xf>
    <xf numFmtId="0" fontId="6" fillId="8" borderId="79" xfId="9" applyFill="1" applyBorder="1"/>
    <xf numFmtId="0" fontId="48" fillId="14" borderId="0" xfId="9" applyFont="1" applyFill="1"/>
    <xf numFmtId="0" fontId="54" fillId="0" borderId="0" xfId="9" applyFont="1" applyAlignment="1">
      <alignment horizontal="center" vertical="center"/>
    </xf>
    <xf numFmtId="185" fontId="54" fillId="0" borderId="0" xfId="9" applyNumberFormat="1" applyFont="1" applyAlignment="1">
      <alignment horizontal="right" vertical="center"/>
    </xf>
    <xf numFmtId="0" fontId="17" fillId="0" borderId="0" xfId="0" applyFont="1" applyAlignment="1">
      <alignment vertical="center" shrinkToFit="1"/>
    </xf>
    <xf numFmtId="0" fontId="65" fillId="0" borderId="0" xfId="0" applyFont="1">
      <alignment vertical="center"/>
    </xf>
    <xf numFmtId="0" fontId="17" fillId="23" borderId="0" xfId="0" applyFont="1" applyFill="1" applyAlignment="1">
      <alignment vertical="center" shrinkToFit="1"/>
    </xf>
    <xf numFmtId="0" fontId="17" fillId="7" borderId="0" xfId="0" applyFont="1" applyFill="1" applyAlignment="1">
      <alignment vertical="center" shrinkToFit="1"/>
    </xf>
    <xf numFmtId="0" fontId="23" fillId="0" borderId="28" xfId="0" applyFont="1" applyBorder="1" applyAlignment="1">
      <alignment horizontal="center" vertical="center"/>
    </xf>
    <xf numFmtId="0" fontId="22" fillId="0" borderId="4" xfId="0" applyFont="1" applyBorder="1">
      <alignment vertical="center"/>
    </xf>
    <xf numFmtId="0" fontId="13" fillId="0" borderId="0" xfId="0" applyFont="1">
      <alignment vertical="center"/>
    </xf>
    <xf numFmtId="0" fontId="6" fillId="19" borderId="5" xfId="0" applyFont="1" applyFill="1" applyBorder="1" applyAlignment="1">
      <alignment horizontal="center" vertical="center"/>
    </xf>
    <xf numFmtId="0" fontId="6" fillId="0" borderId="5"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8" borderId="6" xfId="0" applyFont="1" applyFill="1" applyBorder="1" applyAlignment="1" applyProtection="1">
      <alignment horizontal="center" vertical="center" shrinkToFit="1"/>
      <protection locked="0"/>
    </xf>
    <xf numFmtId="0" fontId="6" fillId="20" borderId="5" xfId="0" applyFont="1" applyFill="1" applyBorder="1" applyAlignment="1">
      <alignment horizontal="center" vertical="center"/>
    </xf>
    <xf numFmtId="0" fontId="6" fillId="8" borderId="7" xfId="0" applyFont="1" applyFill="1" applyBorder="1" applyAlignment="1" applyProtection="1">
      <alignment horizontal="center" vertical="center" shrinkToFit="1"/>
      <protection locked="0"/>
    </xf>
    <xf numFmtId="0" fontId="6" fillId="8" borderId="49" xfId="0" applyFont="1" applyFill="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5" fillId="0" borderId="5" xfId="0" applyFont="1" applyBorder="1" applyAlignment="1">
      <alignment wrapText="1"/>
    </xf>
    <xf numFmtId="0" fontId="5" fillId="18" borderId="47" xfId="0" applyFont="1" applyFill="1" applyBorder="1" applyAlignment="1" applyProtection="1">
      <alignment horizontal="center" shrinkToFit="1"/>
      <protection locked="0"/>
    </xf>
    <xf numFmtId="0" fontId="5" fillId="18" borderId="12" xfId="0" applyFont="1" applyFill="1" applyBorder="1" applyAlignment="1" applyProtection="1">
      <alignment horizontal="left" shrinkToFit="1"/>
      <protection locked="0"/>
    </xf>
    <xf numFmtId="0" fontId="12" fillId="21" borderId="44" xfId="0" applyFont="1" applyFill="1" applyBorder="1" applyAlignment="1">
      <alignment horizontal="center" vertical="center" wrapText="1"/>
    </xf>
    <xf numFmtId="0" fontId="12" fillId="21" borderId="43" xfId="0" applyFont="1" applyFill="1" applyBorder="1" applyAlignment="1">
      <alignment horizontal="center" vertical="center" wrapText="1"/>
    </xf>
    <xf numFmtId="0" fontId="12" fillId="21" borderId="51" xfId="0" applyFont="1" applyFill="1" applyBorder="1" applyAlignment="1">
      <alignment horizontal="center" vertical="center" wrapText="1"/>
    </xf>
    <xf numFmtId="0" fontId="5" fillId="21" borderId="52" xfId="0" applyFont="1" applyFill="1" applyBorder="1" applyAlignment="1">
      <alignment horizontal="center" vertical="center"/>
    </xf>
    <xf numFmtId="0" fontId="12" fillId="0" borderId="4" xfId="0" applyFont="1" applyBorder="1" applyAlignment="1">
      <alignment horizontal="center" vertical="center" wrapText="1"/>
    </xf>
    <xf numFmtId="0" fontId="4" fillId="0" borderId="4" xfId="0" applyFont="1" applyBorder="1">
      <alignment vertical="center"/>
    </xf>
    <xf numFmtId="0" fontId="6" fillId="0" borderId="7" xfId="0" applyFont="1" applyBorder="1" applyAlignment="1" applyProtection="1">
      <alignment horizontal="center" vertical="center" shrinkToFit="1"/>
      <protection locked="0"/>
    </xf>
    <xf numFmtId="0" fontId="5" fillId="0" borderId="5" xfId="0" applyFont="1" applyBorder="1" applyAlignment="1">
      <alignment shrinkToFit="1"/>
    </xf>
    <xf numFmtId="0" fontId="11" fillId="0" borderId="0" xfId="0" applyFont="1" applyAlignment="1">
      <alignment horizontal="center"/>
    </xf>
    <xf numFmtId="0" fontId="6" fillId="0" borderId="96" xfId="0" applyFont="1" applyBorder="1" applyAlignment="1">
      <alignment horizontal="left" vertical="center" shrinkToFit="1"/>
    </xf>
    <xf numFmtId="0" fontId="78" fillId="0" borderId="0" xfId="0" applyFont="1" applyAlignment="1"/>
    <xf numFmtId="0" fontId="79" fillId="0" borderId="4" xfId="0" applyFont="1" applyBorder="1" applyAlignment="1"/>
    <xf numFmtId="0" fontId="4" fillId="0" borderId="94" xfId="0" applyFont="1" applyBorder="1">
      <alignment vertical="center"/>
    </xf>
    <xf numFmtId="0" fontId="4" fillId="0" borderId="95" xfId="0" applyFont="1" applyBorder="1">
      <alignment vertical="center"/>
    </xf>
    <xf numFmtId="0" fontId="4" fillId="0" borderId="97" xfId="0" applyFont="1" applyBorder="1">
      <alignment vertical="center"/>
    </xf>
    <xf numFmtId="0" fontId="4" fillId="0" borderId="98" xfId="0" applyFont="1" applyBorder="1">
      <alignment vertical="center"/>
    </xf>
    <xf numFmtId="0" fontId="4" fillId="0" borderId="99" xfId="0" applyFont="1" applyBorder="1">
      <alignment vertical="center"/>
    </xf>
    <xf numFmtId="0" fontId="8" fillId="0" borderId="0" xfId="0" applyFont="1" applyAlignment="1">
      <alignment horizontal="center"/>
    </xf>
    <xf numFmtId="0" fontId="9" fillId="0" borderId="27" xfId="0" applyFont="1" applyBorder="1" applyAlignment="1">
      <alignment horizontal="righ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0" xfId="0" applyFont="1" applyAlignment="1">
      <alignment horizontal="center" vertical="center"/>
    </xf>
    <xf numFmtId="0" fontId="5" fillId="17" borderId="9" xfId="0" applyFont="1" applyFill="1" applyBorder="1">
      <alignment vertical="center"/>
    </xf>
    <xf numFmtId="0" fontId="8" fillId="17" borderId="9" xfId="0" applyFont="1" applyFill="1" applyBorder="1" applyAlignment="1"/>
    <xf numFmtId="0" fontId="5" fillId="17" borderId="9" xfId="0" applyFont="1" applyFill="1" applyBorder="1" applyAlignment="1"/>
    <xf numFmtId="0" fontId="5" fillId="17" borderId="0" xfId="0" applyFont="1" applyFill="1" applyAlignment="1">
      <alignment horizontal="left" vertical="center"/>
    </xf>
    <xf numFmtId="0" fontId="9" fillId="17" borderId="27" xfId="0" applyFont="1" applyFill="1" applyBorder="1" applyAlignment="1">
      <alignment horizontal="right" vertical="center"/>
    </xf>
    <xf numFmtId="0" fontId="5" fillId="17" borderId="9" xfId="0" applyFont="1" applyFill="1" applyBorder="1" applyAlignment="1">
      <alignment horizontal="center" vertical="center"/>
    </xf>
    <xf numFmtId="0" fontId="7" fillId="17" borderId="9" xfId="0" applyFont="1" applyFill="1" applyBorder="1" applyAlignment="1">
      <alignment horizontal="center" vertical="center"/>
    </xf>
    <xf numFmtId="0" fontId="8" fillId="17" borderId="27" xfId="0" applyFont="1" applyFill="1" applyBorder="1" applyAlignment="1">
      <alignment horizontal="right" vertical="center"/>
    </xf>
    <xf numFmtId="0" fontId="5" fillId="17" borderId="9" xfId="0" applyFont="1" applyFill="1" applyBorder="1" applyAlignment="1">
      <alignment horizontal="left" vertical="center"/>
    </xf>
    <xf numFmtId="0" fontId="7" fillId="17" borderId="9" xfId="0" applyFont="1" applyFill="1" applyBorder="1" applyAlignment="1">
      <alignment horizontal="left" vertical="center"/>
    </xf>
    <xf numFmtId="0" fontId="8" fillId="17" borderId="9" xfId="0" applyFont="1" applyFill="1" applyBorder="1">
      <alignment vertical="center"/>
    </xf>
    <xf numFmtId="0" fontId="9" fillId="17" borderId="0" xfId="0" applyFont="1" applyFill="1" applyAlignment="1">
      <alignment horizontal="left" vertical="center"/>
    </xf>
    <xf numFmtId="0" fontId="9" fillId="17" borderId="9" xfId="0" applyFont="1" applyFill="1" applyBorder="1" applyAlignment="1">
      <alignment horizontal="left" vertical="center"/>
    </xf>
    <xf numFmtId="0" fontId="7" fillId="17" borderId="19" xfId="0" applyFont="1" applyFill="1" applyBorder="1" applyAlignment="1">
      <alignment horizontal="center" vertical="center"/>
    </xf>
    <xf numFmtId="0" fontId="7" fillId="17" borderId="0" xfId="0" applyFont="1" applyFill="1">
      <alignment vertical="center"/>
    </xf>
    <xf numFmtId="0" fontId="63" fillId="19" borderId="0" xfId="0" applyFont="1" applyFill="1" applyAlignment="1">
      <alignment horizontal="center" vertical="top"/>
    </xf>
    <xf numFmtId="0" fontId="16" fillId="19" borderId="0" xfId="0" applyFont="1" applyFill="1" applyAlignment="1">
      <alignment vertical="top" justifyLastLine="1"/>
    </xf>
    <xf numFmtId="0" fontId="58" fillId="19" borderId="0" xfId="0" applyFont="1" applyFill="1" applyAlignment="1">
      <alignment horizontal="center" vertical="center" shrinkToFit="1"/>
    </xf>
    <xf numFmtId="0" fontId="36" fillId="19" borderId="0" xfId="0" applyFont="1" applyFill="1" applyAlignment="1">
      <alignment horizontal="center" vertical="center" justifyLastLine="1"/>
    </xf>
    <xf numFmtId="0" fontId="4" fillId="19" borderId="0" xfId="0" applyFont="1" applyFill="1" applyAlignment="1"/>
    <xf numFmtId="0" fontId="10" fillId="19" borderId="0" xfId="0" applyFont="1" applyFill="1" applyAlignment="1">
      <alignment horizontal="left"/>
    </xf>
    <xf numFmtId="0" fontId="4" fillId="19" borderId="0" xfId="0" applyFont="1" applyFill="1" applyAlignment="1">
      <alignment horizontal="center" vertical="center"/>
    </xf>
    <xf numFmtId="0" fontId="4" fillId="19" borderId="0" xfId="0" applyFont="1" applyFill="1">
      <alignment vertical="center"/>
    </xf>
    <xf numFmtId="0" fontId="62" fillId="19" borderId="0" xfId="0" applyFont="1" applyFill="1" applyAlignment="1">
      <alignment horizontal="left"/>
    </xf>
    <xf numFmtId="0" fontId="13" fillId="19" borderId="0" xfId="0" applyFont="1" applyFill="1">
      <alignment vertical="center"/>
    </xf>
    <xf numFmtId="0" fontId="59" fillId="19" borderId="0" xfId="0" applyFont="1" applyFill="1" applyAlignment="1">
      <alignment horizontal="left"/>
    </xf>
    <xf numFmtId="0" fontId="8" fillId="19" borderId="0" xfId="0" applyFont="1" applyFill="1" applyAlignment="1"/>
    <xf numFmtId="0" fontId="16" fillId="0" borderId="0" xfId="0" applyFont="1" applyAlignment="1">
      <alignment horizontal="left" vertical="top" justifyLastLine="1"/>
    </xf>
    <xf numFmtId="0" fontId="5" fillId="19" borderId="0" xfId="0" applyFont="1" applyFill="1" applyAlignment="1"/>
    <xf numFmtId="0" fontId="11" fillId="19" borderId="0" xfId="0" applyFont="1" applyFill="1" applyAlignment="1"/>
    <xf numFmtId="0" fontId="13" fillId="19" borderId="0" xfId="0" applyFont="1" applyFill="1" applyAlignment="1"/>
    <xf numFmtId="49" fontId="6" fillId="19" borderId="0" xfId="0" applyNumberFormat="1" applyFont="1" applyFill="1" applyAlignment="1">
      <alignment horizontal="center" vertical="center" shrinkToFit="1"/>
    </xf>
    <xf numFmtId="0" fontId="6" fillId="19" borderId="0" xfId="0" applyFont="1" applyFill="1" applyAlignment="1">
      <alignment horizontal="center" vertical="center"/>
    </xf>
    <xf numFmtId="49" fontId="6" fillId="19" borderId="0" xfId="0" applyNumberFormat="1" applyFont="1" applyFill="1" applyAlignment="1">
      <alignment horizontal="center" vertical="center"/>
    </xf>
    <xf numFmtId="0" fontId="6" fillId="19" borderId="0" xfId="0" applyFont="1" applyFill="1" applyAlignment="1">
      <alignment horizontal="center" vertical="center" shrinkToFit="1"/>
    </xf>
    <xf numFmtId="49" fontId="6" fillId="19" borderId="0" xfId="0" applyNumberFormat="1" applyFont="1" applyFill="1" applyAlignment="1" applyProtection="1">
      <alignment horizontal="center" vertical="center" shrinkToFit="1"/>
      <protection hidden="1"/>
    </xf>
    <xf numFmtId="176" fontId="76" fillId="19" borderId="0" xfId="0" applyNumberFormat="1" applyFont="1" applyFill="1" applyAlignment="1"/>
    <xf numFmtId="0" fontId="4" fillId="19" borderId="0" xfId="0" applyFont="1" applyFill="1" applyAlignment="1">
      <alignment horizontal="center"/>
    </xf>
    <xf numFmtId="0" fontId="5" fillId="19" borderId="0" xfId="0" applyFont="1" applyFill="1">
      <alignment vertical="center"/>
    </xf>
    <xf numFmtId="0" fontId="5" fillId="19" borderId="0" xfId="0" applyFont="1" applyFill="1" applyAlignment="1">
      <alignment horizontal="center" vertical="center" shrinkToFit="1"/>
    </xf>
    <xf numFmtId="0" fontId="5" fillId="19" borderId="0" xfId="0" applyFont="1" applyFill="1" applyAlignment="1">
      <alignment horizontal="left" vertical="center"/>
    </xf>
    <xf numFmtId="0" fontId="5" fillId="19" borderId="0" xfId="0" applyFont="1" applyFill="1" applyAlignment="1">
      <alignment horizontal="center" vertical="center"/>
    </xf>
    <xf numFmtId="176" fontId="3" fillId="19" borderId="0" xfId="0" applyNumberFormat="1" applyFont="1" applyFill="1" applyAlignment="1">
      <alignment horizontal="center" vertical="center"/>
    </xf>
    <xf numFmtId="176" fontId="3" fillId="19" borderId="0" xfId="0" applyNumberFormat="1" applyFont="1" applyFill="1">
      <alignment vertical="center"/>
    </xf>
    <xf numFmtId="176" fontId="12" fillId="19" borderId="0" xfId="0" applyNumberFormat="1" applyFont="1" applyFill="1" applyAlignment="1">
      <alignment horizontal="center" vertical="center"/>
    </xf>
    <xf numFmtId="0" fontId="12" fillId="19" borderId="0" xfId="0" applyFont="1" applyFill="1">
      <alignment vertical="center"/>
    </xf>
    <xf numFmtId="176" fontId="12" fillId="19" borderId="0" xfId="0" applyNumberFormat="1" applyFont="1" applyFill="1">
      <alignment vertical="center"/>
    </xf>
    <xf numFmtId="0" fontId="12" fillId="19" borderId="0" xfId="0" applyFont="1" applyFill="1" applyAlignment="1">
      <alignment horizontal="center" vertical="center"/>
    </xf>
    <xf numFmtId="0" fontId="4" fillId="19" borderId="0" xfId="0" applyFont="1" applyFill="1" applyAlignment="1">
      <alignment horizontal="left"/>
    </xf>
    <xf numFmtId="0" fontId="5" fillId="19" borderId="0" xfId="0" applyFont="1" applyFill="1" applyAlignment="1">
      <alignment horizontal="center" vertical="center" wrapText="1"/>
    </xf>
    <xf numFmtId="0" fontId="74" fillId="21" borderId="13" xfId="0" applyFont="1" applyFill="1" applyBorder="1" applyAlignment="1">
      <alignment horizontal="center" vertical="center"/>
    </xf>
    <xf numFmtId="0" fontId="74" fillId="21" borderId="12" xfId="0" applyFont="1" applyFill="1" applyBorder="1" applyAlignment="1">
      <alignment horizontal="center" vertical="center"/>
    </xf>
    <xf numFmtId="0" fontId="74" fillId="21" borderId="48" xfId="0" applyFont="1" applyFill="1" applyBorder="1" applyAlignment="1">
      <alignment horizontal="center" vertical="center"/>
    </xf>
    <xf numFmtId="0" fontId="80" fillId="21" borderId="13" xfId="0" applyFont="1" applyFill="1" applyBorder="1" applyAlignment="1">
      <alignment horizontal="center" vertical="center"/>
    </xf>
    <xf numFmtId="0" fontId="80" fillId="21" borderId="12" xfId="0" applyFont="1" applyFill="1" applyBorder="1" applyAlignment="1">
      <alignment horizontal="center" vertical="center"/>
    </xf>
    <xf numFmtId="0" fontId="80" fillId="21" borderId="48" xfId="0" applyFont="1" applyFill="1" applyBorder="1" applyAlignment="1">
      <alignment horizontal="center" vertical="center"/>
    </xf>
    <xf numFmtId="0" fontId="74" fillId="21" borderId="8" xfId="0" applyFont="1" applyFill="1" applyBorder="1" applyAlignment="1">
      <alignment horizontal="center" wrapText="1"/>
    </xf>
    <xf numFmtId="0" fontId="74" fillId="21" borderId="106" xfId="0" applyFont="1" applyFill="1" applyBorder="1" applyAlignment="1">
      <alignment horizontal="center"/>
    </xf>
    <xf numFmtId="0" fontId="74" fillId="21" borderId="6" xfId="0" applyFont="1" applyFill="1" applyBorder="1" applyAlignment="1">
      <alignment horizontal="center"/>
    </xf>
    <xf numFmtId="0" fontId="74" fillId="21" borderId="106" xfId="0" applyFont="1" applyFill="1" applyBorder="1" applyAlignment="1">
      <alignment horizontal="center" wrapText="1"/>
    </xf>
    <xf numFmtId="0" fontId="6" fillId="18" borderId="7" xfId="0" applyFont="1" applyFill="1" applyBorder="1" applyAlignment="1" applyProtection="1">
      <alignment horizontal="center" vertical="center"/>
      <protection locked="0"/>
    </xf>
    <xf numFmtId="0" fontId="80" fillId="21" borderId="8" xfId="0" applyFont="1" applyFill="1" applyBorder="1" applyAlignment="1">
      <alignment horizontal="center" wrapText="1"/>
    </xf>
    <xf numFmtId="0" fontId="80" fillId="21" borderId="106" xfId="0" applyFont="1" applyFill="1" applyBorder="1" applyAlignment="1">
      <alignment horizontal="center"/>
    </xf>
    <xf numFmtId="0" fontId="80" fillId="21" borderId="6" xfId="0" applyFont="1" applyFill="1" applyBorder="1" applyAlignment="1">
      <alignment horizontal="center"/>
    </xf>
    <xf numFmtId="0" fontId="80" fillId="21" borderId="106" xfId="0" applyFont="1" applyFill="1" applyBorder="1" applyAlignment="1">
      <alignment horizontal="center" wrapText="1"/>
    </xf>
    <xf numFmtId="0" fontId="6" fillId="25" borderId="7" xfId="0" applyFont="1" applyFill="1" applyBorder="1" applyAlignment="1" applyProtection="1">
      <alignment horizontal="center" vertical="center"/>
      <protection locked="0"/>
    </xf>
    <xf numFmtId="0" fontId="74" fillId="19" borderId="0" xfId="0" applyFont="1" applyFill="1" applyAlignment="1">
      <alignment horizontal="left"/>
    </xf>
    <xf numFmtId="38" fontId="12" fillId="0" borderId="2" xfId="7" applyFont="1" applyBorder="1" applyAlignment="1" applyProtection="1">
      <alignment horizontal="center" vertical="center"/>
    </xf>
    <xf numFmtId="178" fontId="6" fillId="0" borderId="21" xfId="7" applyNumberFormat="1" applyFont="1" applyBorder="1" applyAlignment="1" applyProtection="1">
      <alignment horizontal="center" vertical="center"/>
    </xf>
    <xf numFmtId="178" fontId="6" fillId="0" borderId="24" xfId="7" applyNumberFormat="1" applyFont="1" applyBorder="1" applyAlignment="1" applyProtection="1">
      <alignment horizontal="center" vertical="center"/>
    </xf>
    <xf numFmtId="38" fontId="12" fillId="0" borderId="5" xfId="7" applyFont="1" applyBorder="1" applyAlignment="1" applyProtection="1">
      <alignment horizontal="center" vertical="center"/>
    </xf>
    <xf numFmtId="0" fontId="13" fillId="21" borderId="16" xfId="0" applyFont="1" applyFill="1" applyBorder="1" applyAlignment="1">
      <alignment horizontal="center"/>
    </xf>
    <xf numFmtId="0" fontId="10" fillId="21" borderId="50" xfId="0" applyFont="1" applyFill="1" applyBorder="1" applyAlignment="1">
      <alignment horizontal="center"/>
    </xf>
    <xf numFmtId="0" fontId="6" fillId="21" borderId="52" xfId="0" applyFont="1" applyFill="1" applyBorder="1" applyAlignment="1">
      <alignment horizontal="center" vertical="center"/>
    </xf>
    <xf numFmtId="0" fontId="8" fillId="0" borderId="0" xfId="0" applyFont="1" applyAlignment="1">
      <alignment vertical="top" wrapText="1"/>
    </xf>
    <xf numFmtId="3" fontId="8" fillId="21" borderId="24" xfId="0" applyNumberFormat="1" applyFont="1" applyFill="1" applyBorder="1" applyAlignment="1">
      <alignment horizontal="center" vertical="center"/>
    </xf>
    <xf numFmtId="38" fontId="8" fillId="21" borderId="24" xfId="7" applyFont="1" applyFill="1" applyBorder="1" applyAlignment="1" applyProtection="1">
      <alignment horizontal="center" vertical="center"/>
      <protection hidden="1"/>
    </xf>
    <xf numFmtId="0" fontId="5" fillId="21" borderId="5" xfId="0" applyFont="1" applyFill="1" applyBorder="1" applyAlignment="1">
      <alignment horizontal="center" vertical="center" shrinkToFit="1"/>
    </xf>
    <xf numFmtId="177" fontId="12" fillId="19" borderId="14" xfId="0" applyNumberFormat="1" applyFont="1" applyFill="1" applyBorder="1" applyAlignment="1">
      <alignment horizontal="center" vertical="center" shrinkToFit="1"/>
    </xf>
    <xf numFmtId="38" fontId="6" fillId="0" borderId="14" xfId="7" applyFont="1" applyBorder="1" applyAlignment="1" applyProtection="1">
      <alignment horizontal="center" vertical="center"/>
      <protection hidden="1"/>
    </xf>
    <xf numFmtId="0" fontId="12" fillId="21" borderId="21" xfId="0" applyFont="1" applyFill="1" applyBorder="1" applyAlignment="1">
      <alignment horizontal="center" vertical="center" justifyLastLine="1"/>
    </xf>
    <xf numFmtId="0" fontId="16" fillId="0" borderId="0" xfId="0" applyFont="1" applyAlignment="1">
      <alignment horizontal="center" vertical="top" justifyLastLine="1"/>
    </xf>
    <xf numFmtId="177" fontId="12" fillId="20" borderId="11" xfId="0" applyNumberFormat="1" applyFont="1" applyFill="1" applyBorder="1" applyAlignment="1">
      <alignment horizontal="center" vertical="center" shrinkToFit="1"/>
    </xf>
    <xf numFmtId="38" fontId="6" fillId="0" borderId="11" xfId="7" applyFont="1" applyBorder="1" applyAlignment="1" applyProtection="1">
      <alignment horizontal="center" vertical="center"/>
      <protection hidden="1"/>
    </xf>
    <xf numFmtId="0" fontId="4" fillId="0" borderId="5" xfId="0" applyFont="1" applyBorder="1" applyAlignment="1">
      <alignment horizontal="center" vertical="center" shrinkToFit="1"/>
    </xf>
    <xf numFmtId="0" fontId="4" fillId="18" borderId="45" xfId="0" applyFont="1" applyFill="1" applyBorder="1" applyAlignment="1" applyProtection="1">
      <alignment horizontal="center"/>
      <protection locked="0"/>
    </xf>
    <xf numFmtId="0" fontId="81" fillId="19" borderId="0" xfId="0" applyFont="1" applyFill="1" applyAlignment="1">
      <alignment horizontal="left" vertical="center" justifyLastLine="1"/>
    </xf>
    <xf numFmtId="0" fontId="49" fillId="19" borderId="0" xfId="0" applyFont="1" applyFill="1" applyAlignment="1">
      <alignment horizontal="left"/>
    </xf>
    <xf numFmtId="0" fontId="77" fillId="19" borderId="0" xfId="0" applyFont="1" applyFill="1" applyAlignment="1">
      <alignment horizontal="left"/>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86" fillId="15" borderId="52" xfId="0" applyFont="1" applyFill="1" applyBorder="1" applyAlignment="1">
      <alignment horizontal="center" vertical="center"/>
    </xf>
    <xf numFmtId="0" fontId="86" fillId="15" borderId="41" xfId="0" applyFont="1" applyFill="1" applyBorder="1" applyAlignment="1">
      <alignment horizontal="center" vertical="center"/>
    </xf>
    <xf numFmtId="49" fontId="6" fillId="18" borderId="8" xfId="0" applyNumberFormat="1" applyFont="1" applyFill="1" applyBorder="1" applyAlignment="1" applyProtection="1">
      <alignment horizontal="center" vertical="center" shrinkToFit="1"/>
      <protection locked="0"/>
    </xf>
    <xf numFmtId="180" fontId="12" fillId="18" borderId="6" xfId="0" applyNumberFormat="1" applyFont="1" applyFill="1" applyBorder="1" applyAlignment="1" applyProtection="1">
      <alignment horizontal="center" vertical="center" shrinkToFit="1"/>
      <protection locked="0"/>
    </xf>
    <xf numFmtId="0" fontId="6" fillId="18" borderId="6" xfId="0" applyFont="1" applyFill="1" applyBorder="1" applyAlignment="1" applyProtection="1">
      <alignment horizontal="center" vertical="center"/>
      <protection locked="0"/>
    </xf>
    <xf numFmtId="49" fontId="6" fillId="18" borderId="8" xfId="0" applyNumberFormat="1" applyFont="1" applyFill="1" applyBorder="1" applyAlignment="1" applyProtection="1">
      <alignment horizontal="center" vertical="center"/>
      <protection locked="0"/>
    </xf>
    <xf numFmtId="0" fontId="6" fillId="18" borderId="6" xfId="0" applyFont="1" applyFill="1" applyBorder="1" applyAlignment="1" applyProtection="1">
      <alignment horizontal="center" vertical="center" shrinkToFit="1"/>
      <protection locked="0"/>
    </xf>
    <xf numFmtId="180" fontId="12" fillId="18" borderId="106" xfId="0" applyNumberFormat="1" applyFont="1" applyFill="1" applyBorder="1" applyAlignment="1" applyProtection="1">
      <alignment horizontal="center" vertical="center" shrinkToFit="1"/>
      <protection locked="0"/>
    </xf>
    <xf numFmtId="49" fontId="6" fillId="25" borderId="8" xfId="0" applyNumberFormat="1" applyFont="1" applyFill="1" applyBorder="1" applyAlignment="1" applyProtection="1">
      <alignment horizontal="center" vertical="center" shrinkToFit="1"/>
      <protection locked="0"/>
    </xf>
    <xf numFmtId="180" fontId="12" fillId="25" borderId="106" xfId="0" applyNumberFormat="1" applyFont="1" applyFill="1" applyBorder="1" applyAlignment="1" applyProtection="1">
      <alignment horizontal="center" vertical="center" shrinkToFit="1"/>
      <protection locked="0"/>
    </xf>
    <xf numFmtId="0" fontId="6" fillId="25" borderId="6" xfId="0" applyFont="1" applyFill="1" applyBorder="1" applyAlignment="1" applyProtection="1">
      <alignment horizontal="center" vertical="center"/>
      <protection locked="0"/>
    </xf>
    <xf numFmtId="49" fontId="6" fillId="25" borderId="8" xfId="0" applyNumberFormat="1" applyFont="1" applyFill="1" applyBorder="1" applyAlignment="1" applyProtection="1">
      <alignment horizontal="center" vertical="center"/>
      <protection locked="0"/>
    </xf>
    <xf numFmtId="0" fontId="6" fillId="25" borderId="6" xfId="0" applyFont="1" applyFill="1" applyBorder="1" applyAlignment="1" applyProtection="1">
      <alignment horizontal="center" vertical="center" shrinkToFit="1"/>
      <protection locked="0"/>
    </xf>
    <xf numFmtId="0" fontId="87" fillId="21" borderId="8" xfId="0" applyFont="1" applyFill="1" applyBorder="1" applyAlignment="1">
      <alignment horizontal="center" wrapText="1"/>
    </xf>
    <xf numFmtId="0" fontId="87" fillId="21" borderId="49" xfId="0" applyFont="1" applyFill="1" applyBorder="1" applyAlignment="1">
      <alignment horizontal="center" wrapText="1"/>
    </xf>
    <xf numFmtId="0" fontId="88" fillId="21" borderId="8" xfId="0" applyFont="1" applyFill="1" applyBorder="1" applyAlignment="1">
      <alignment horizontal="center" wrapText="1"/>
    </xf>
    <xf numFmtId="0" fontId="88" fillId="21" borderId="49" xfId="0" applyFont="1" applyFill="1" applyBorder="1" applyAlignment="1">
      <alignment horizontal="center" wrapText="1"/>
    </xf>
    <xf numFmtId="0" fontId="74" fillId="21" borderId="6" xfId="0" applyFont="1" applyFill="1" applyBorder="1" applyAlignment="1">
      <alignment horizontal="center" shrinkToFit="1"/>
    </xf>
    <xf numFmtId="0" fontId="80" fillId="21" borderId="6" xfId="0" applyFont="1" applyFill="1" applyBorder="1" applyAlignment="1">
      <alignment horizontal="center" shrinkToFit="1"/>
    </xf>
    <xf numFmtId="0" fontId="5" fillId="19" borderId="0" xfId="0" applyFont="1" applyFill="1" applyAlignment="1">
      <alignment horizontal="right"/>
    </xf>
    <xf numFmtId="0" fontId="5" fillId="19" borderId="33" xfId="0" applyFont="1" applyFill="1" applyBorder="1" applyAlignment="1">
      <alignment horizontal="right"/>
    </xf>
    <xf numFmtId="49" fontId="89" fillId="18" borderId="39" xfId="0" applyNumberFormat="1" applyFont="1" applyFill="1" applyBorder="1" applyAlignment="1" applyProtection="1">
      <alignment horizontal="center" vertical="center" shrinkToFit="1"/>
      <protection hidden="1"/>
    </xf>
    <xf numFmtId="0" fontId="6" fillId="25" borderId="32" xfId="0" applyFont="1" applyFill="1" applyBorder="1" applyAlignment="1" applyProtection="1">
      <alignment horizontal="center" vertical="center"/>
      <protection locked="0"/>
    </xf>
    <xf numFmtId="0" fontId="6" fillId="25" borderId="42" xfId="0" applyFont="1" applyFill="1" applyBorder="1" applyAlignment="1" applyProtection="1">
      <alignment horizontal="center" vertical="center"/>
      <protection locked="0"/>
    </xf>
    <xf numFmtId="0" fontId="6" fillId="25" borderId="42" xfId="0" applyFont="1" applyFill="1" applyBorder="1" applyAlignment="1" applyProtection="1">
      <alignment horizontal="center" vertical="center" shrinkToFit="1"/>
      <protection locked="0"/>
    </xf>
    <xf numFmtId="49" fontId="89" fillId="25" borderId="113" xfId="0" applyNumberFormat="1" applyFont="1" applyFill="1" applyBorder="1" applyAlignment="1" applyProtection="1">
      <alignment horizontal="center" vertical="center" shrinkToFit="1"/>
      <protection hidden="1"/>
    </xf>
    <xf numFmtId="0" fontId="5" fillId="21" borderId="7" xfId="0" applyFont="1" applyFill="1" applyBorder="1" applyAlignment="1">
      <alignment horizontal="center" vertical="center" wrapText="1"/>
    </xf>
    <xf numFmtId="0" fontId="5" fillId="21" borderId="6" xfId="0" applyFont="1" applyFill="1" applyBorder="1" applyAlignment="1">
      <alignment horizontal="center" vertical="center"/>
    </xf>
    <xf numFmtId="0" fontId="5" fillId="21" borderId="6" xfId="0" applyFont="1" applyFill="1" applyBorder="1" applyAlignment="1">
      <alignment horizontal="center" vertical="center" shrinkToFit="1"/>
    </xf>
    <xf numFmtId="0" fontId="90" fillId="21" borderId="38" xfId="0" applyFont="1" applyFill="1" applyBorder="1" applyAlignment="1">
      <alignment horizontal="center" vertical="center" wrapText="1"/>
    </xf>
    <xf numFmtId="0" fontId="5" fillId="0" borderId="9" xfId="0" applyFont="1" applyBorder="1">
      <alignment vertical="center"/>
    </xf>
    <xf numFmtId="0" fontId="7" fillId="17" borderId="9" xfId="0" applyFont="1" applyFill="1" applyBorder="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center" vertical="center" shrinkToFit="1"/>
    </xf>
    <xf numFmtId="0" fontId="5" fillId="17" borderId="18" xfId="0" applyFont="1" applyFill="1" applyBorder="1">
      <alignment vertical="center"/>
    </xf>
    <xf numFmtId="0" fontId="8" fillId="0" borderId="0" xfId="0" applyFont="1" applyAlignment="1">
      <alignment horizontal="right" vertical="center"/>
    </xf>
    <xf numFmtId="0" fontId="9" fillId="0" borderId="0" xfId="0" applyFont="1" applyAlignment="1">
      <alignment horizontal="left" vertical="center"/>
    </xf>
    <xf numFmtId="0" fontId="6" fillId="0" borderId="49" xfId="0" applyFont="1" applyBorder="1" applyAlignment="1" applyProtection="1">
      <alignment horizontal="center" vertical="center" shrinkToFit="1"/>
      <protection locked="0"/>
    </xf>
    <xf numFmtId="38" fontId="12" fillId="0" borderId="8" xfId="7" applyFont="1" applyBorder="1" applyAlignment="1" applyProtection="1">
      <alignment horizontal="center" vertical="center" shrinkToFit="1"/>
    </xf>
    <xf numFmtId="0" fontId="12" fillId="21" borderId="51" xfId="0" applyFont="1" applyFill="1" applyBorder="1" applyAlignment="1">
      <alignment horizontal="center" vertical="center"/>
    </xf>
    <xf numFmtId="0" fontId="12" fillId="21" borderId="44" xfId="0" applyFont="1" applyFill="1" applyBorder="1" applyAlignment="1">
      <alignment horizontal="center" vertical="center"/>
    </xf>
    <xf numFmtId="0" fontId="12" fillId="21" borderId="49" xfId="0" applyFont="1" applyFill="1" applyBorder="1" applyAlignment="1">
      <alignment horizontal="center" vertical="center" wrapText="1"/>
    </xf>
    <xf numFmtId="0" fontId="6" fillId="0" borderId="106" xfId="0" applyFont="1" applyBorder="1" applyAlignment="1" applyProtection="1">
      <alignment horizontal="center" vertical="center" shrinkToFit="1"/>
      <protection locked="0"/>
    </xf>
    <xf numFmtId="0" fontId="36" fillId="19" borderId="0" xfId="0" applyFont="1" applyFill="1" applyAlignment="1">
      <alignment horizontal="right" vertical="center" justifyLastLine="1"/>
    </xf>
    <xf numFmtId="0" fontId="62" fillId="19" borderId="0" xfId="0" applyFont="1" applyFill="1" applyAlignment="1">
      <alignment horizontal="right"/>
    </xf>
    <xf numFmtId="0" fontId="11" fillId="19" borderId="0" xfId="0" applyFont="1" applyFill="1" applyAlignment="1">
      <alignment horizontal="right"/>
    </xf>
    <xf numFmtId="0" fontId="8" fillId="19" borderId="0" xfId="0" applyFont="1" applyFill="1" applyAlignment="1">
      <alignment horizontal="right"/>
    </xf>
    <xf numFmtId="0" fontId="8" fillId="0" borderId="0" xfId="0" applyFont="1" applyAlignment="1">
      <alignment horizontal="right"/>
    </xf>
    <xf numFmtId="0" fontId="5" fillId="0" borderId="0" xfId="0" applyFont="1" applyAlignment="1">
      <alignment horizontal="right" vertical="center"/>
    </xf>
    <xf numFmtId="0" fontId="58" fillId="19" borderId="0" xfId="0" applyFont="1" applyFill="1" applyAlignment="1">
      <alignment horizontal="right" vertical="center" shrinkToFit="1"/>
    </xf>
    <xf numFmtId="0" fontId="4" fillId="19" borderId="0" xfId="0" applyFont="1" applyFill="1" applyAlignment="1">
      <alignment horizontal="right"/>
    </xf>
    <xf numFmtId="0" fontId="74" fillId="19" borderId="0" xfId="0" applyFont="1" applyFill="1" applyAlignment="1">
      <alignment horizontal="right"/>
    </xf>
    <xf numFmtId="0" fontId="83" fillId="19" borderId="0" xfId="0" applyFont="1" applyFill="1" applyAlignment="1">
      <alignment horizontal="right"/>
    </xf>
    <xf numFmtId="0" fontId="4" fillId="19" borderId="0" xfId="0" applyFont="1" applyFill="1" applyAlignment="1">
      <alignment horizontal="right" vertical="center"/>
    </xf>
    <xf numFmtId="0" fontId="12" fillId="19" borderId="0" xfId="0" applyFont="1" applyFill="1" applyAlignment="1">
      <alignment horizontal="right" vertical="center" wrapText="1"/>
    </xf>
    <xf numFmtId="49" fontId="6" fillId="19" borderId="0" xfId="0" applyNumberFormat="1" applyFont="1" applyFill="1" applyAlignment="1" applyProtection="1">
      <alignment horizontal="right" vertical="center" shrinkToFit="1"/>
      <protection hidden="1"/>
    </xf>
    <xf numFmtId="0" fontId="5" fillId="17" borderId="0" xfId="0" applyFont="1" applyFill="1" applyAlignment="1">
      <alignment horizontal="right" vertical="center"/>
    </xf>
    <xf numFmtId="0" fontId="5" fillId="0" borderId="9" xfId="0" applyFont="1" applyBorder="1" applyAlignment="1">
      <alignment horizontal="right" vertical="center"/>
    </xf>
    <xf numFmtId="0" fontId="5" fillId="17" borderId="9" xfId="0" applyFont="1" applyFill="1" applyBorder="1" applyAlignment="1">
      <alignment horizontal="right" vertical="center"/>
    </xf>
    <xf numFmtId="0" fontId="8" fillId="17" borderId="9" xfId="0" applyFont="1" applyFill="1" applyBorder="1" applyAlignment="1">
      <alignment horizontal="right"/>
    </xf>
    <xf numFmtId="0" fontId="5" fillId="0" borderId="0" xfId="0" applyFont="1" applyAlignment="1">
      <alignment horizontal="right"/>
    </xf>
    <xf numFmtId="0" fontId="8" fillId="19" borderId="0" xfId="0" applyFont="1" applyFill="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115" xfId="0" applyFont="1" applyFill="1" applyBorder="1" applyAlignment="1">
      <alignment horizontal="center" vertical="center"/>
    </xf>
    <xf numFmtId="0" fontId="5" fillId="3" borderId="116" xfId="0" applyFont="1" applyFill="1" applyBorder="1" applyAlignment="1">
      <alignment horizontal="center" vertical="center"/>
    </xf>
    <xf numFmtId="0" fontId="5" fillId="3" borderId="13" xfId="0" applyFont="1" applyFill="1" applyBorder="1" applyAlignment="1">
      <alignment horizontal="center" vertical="center"/>
    </xf>
    <xf numFmtId="0" fontId="8" fillId="3" borderId="12" xfId="0" applyFont="1" applyFill="1" applyBorder="1" applyAlignment="1">
      <alignment horizontal="center" vertical="center"/>
    </xf>
    <xf numFmtId="0" fontId="5" fillId="3" borderId="48" xfId="0" applyFont="1" applyFill="1" applyBorder="1" applyAlignment="1">
      <alignment horizontal="center" vertical="center"/>
    </xf>
    <xf numFmtId="0" fontId="8" fillId="3" borderId="16" xfId="0" applyFont="1" applyFill="1" applyBorder="1" applyAlignment="1">
      <alignment horizontal="center" vertical="center"/>
    </xf>
    <xf numFmtId="0" fontId="12" fillId="18" borderId="8" xfId="0" applyFont="1" applyFill="1" applyBorder="1" applyAlignment="1" applyProtection="1">
      <alignment horizontal="center" vertical="center"/>
      <protection locked="0"/>
    </xf>
    <xf numFmtId="0" fontId="12" fillId="25" borderId="8" xfId="0" applyFont="1" applyFill="1" applyBorder="1" applyAlignment="1" applyProtection="1">
      <alignment horizontal="center" vertical="center"/>
      <protection locked="0"/>
    </xf>
    <xf numFmtId="0" fontId="5" fillId="5" borderId="15" xfId="0" applyFont="1" applyFill="1" applyBorder="1" applyAlignment="1">
      <alignment horizontal="center" vertical="center"/>
    </xf>
    <xf numFmtId="0" fontId="5" fillId="5" borderId="50" xfId="0" applyFont="1" applyFill="1" applyBorder="1" applyAlignment="1">
      <alignment horizontal="left" vertical="center"/>
    </xf>
    <xf numFmtId="0" fontId="5" fillId="5" borderId="8" xfId="0" applyFont="1" applyFill="1" applyBorder="1" applyAlignment="1">
      <alignment horizontal="center" vertical="center"/>
    </xf>
    <xf numFmtId="0" fontId="5" fillId="5" borderId="106" xfId="0" applyFont="1" applyFill="1" applyBorder="1" applyAlignment="1">
      <alignment horizontal="left" vertical="center"/>
    </xf>
    <xf numFmtId="0" fontId="5" fillId="5" borderId="49" xfId="0" applyFont="1" applyFill="1" applyBorder="1" applyAlignment="1">
      <alignment horizontal="left" vertical="center"/>
    </xf>
    <xf numFmtId="0" fontId="83" fillId="19" borderId="33" xfId="0" applyFont="1" applyFill="1" applyBorder="1" applyAlignment="1">
      <alignment horizontal="right" vertical="center"/>
    </xf>
    <xf numFmtId="0" fontId="84" fillId="19" borderId="33" xfId="0" applyFont="1" applyFill="1" applyBorder="1" applyAlignment="1">
      <alignment horizontal="right" vertical="center"/>
    </xf>
    <xf numFmtId="0" fontId="85" fillId="19" borderId="0" xfId="0" applyFont="1" applyFill="1" applyAlignment="1">
      <alignment horizontal="right" vertical="center"/>
    </xf>
    <xf numFmtId="0" fontId="85" fillId="19" borderId="33" xfId="0" applyFont="1" applyFill="1" applyBorder="1" applyAlignment="1">
      <alignment horizontal="right"/>
    </xf>
    <xf numFmtId="0" fontId="7" fillId="19" borderId="0" xfId="0" applyFont="1" applyFill="1" applyAlignment="1" applyProtection="1">
      <alignment horizontal="right" vertical="center"/>
      <protection hidden="1"/>
    </xf>
    <xf numFmtId="0" fontId="82" fillId="18" borderId="107" xfId="0" applyFont="1" applyFill="1" applyBorder="1" applyAlignment="1">
      <alignment horizontal="left" vertical="center" justifyLastLine="1"/>
    </xf>
    <xf numFmtId="0" fontId="36" fillId="18" borderId="108" xfId="0" applyFont="1" applyFill="1" applyBorder="1" applyAlignment="1">
      <alignment horizontal="center" vertical="center" justifyLastLine="1"/>
    </xf>
    <xf numFmtId="0" fontId="36" fillId="18" borderId="108" xfId="0" applyFont="1" applyFill="1" applyBorder="1" applyAlignment="1">
      <alignment horizontal="right" vertical="center" justifyLastLine="1"/>
    </xf>
    <xf numFmtId="0" fontId="4" fillId="18" borderId="108" xfId="0" applyFont="1" applyFill="1" applyBorder="1" applyAlignment="1"/>
    <xf numFmtId="0" fontId="4" fillId="18" borderId="109" xfId="0" applyFont="1" applyFill="1" applyBorder="1" applyAlignment="1"/>
    <xf numFmtId="0" fontId="16" fillId="18" borderId="108" xfId="0" applyFont="1" applyFill="1" applyBorder="1" applyAlignment="1">
      <alignment horizontal="left" vertical="top" justifyLastLine="1"/>
    </xf>
    <xf numFmtId="0" fontId="16" fillId="18" borderId="108" xfId="0" applyFont="1" applyFill="1" applyBorder="1" applyAlignment="1">
      <alignment horizontal="right" vertical="top" justifyLastLine="1"/>
    </xf>
    <xf numFmtId="0" fontId="16" fillId="18" borderId="108" xfId="0" applyFont="1" applyFill="1" applyBorder="1" applyAlignment="1">
      <alignment vertical="top" justifyLastLine="1"/>
    </xf>
    <xf numFmtId="0" fontId="16" fillId="18" borderId="109" xfId="0" applyFont="1" applyFill="1" applyBorder="1" applyAlignment="1">
      <alignment vertical="top" justifyLastLine="1"/>
    </xf>
    <xf numFmtId="0" fontId="5" fillId="19" borderId="0" xfId="0" applyFont="1" applyFill="1" applyAlignment="1">
      <alignment horizontal="left"/>
    </xf>
    <xf numFmtId="0" fontId="6" fillId="18" borderId="7" xfId="0" applyFont="1" applyFill="1" applyBorder="1" applyAlignment="1" applyProtection="1">
      <alignment horizontal="center" vertical="center" shrinkToFit="1"/>
      <protection hidden="1"/>
    </xf>
    <xf numFmtId="180" fontId="6" fillId="18" borderId="49" xfId="0" applyNumberFormat="1" applyFont="1" applyFill="1" applyBorder="1" applyAlignment="1" applyProtection="1">
      <alignment horizontal="center" vertical="center" shrinkToFit="1"/>
      <protection hidden="1"/>
    </xf>
    <xf numFmtId="0" fontId="6" fillId="25" borderId="8" xfId="0" applyFont="1" applyFill="1" applyBorder="1" applyAlignment="1" applyProtection="1">
      <alignment horizontal="center" vertical="center" shrinkToFit="1"/>
      <protection hidden="1"/>
    </xf>
    <xf numFmtId="180" fontId="6" fillId="25" borderId="49" xfId="0" applyNumberFormat="1" applyFont="1" applyFill="1" applyBorder="1" applyAlignment="1" applyProtection="1">
      <alignment horizontal="center" vertical="center" shrinkToFit="1"/>
      <protection hidden="1"/>
    </xf>
    <xf numFmtId="0" fontId="6" fillId="25" borderId="7" xfId="0" applyFont="1" applyFill="1" applyBorder="1" applyAlignment="1" applyProtection="1">
      <alignment horizontal="center" vertical="center" shrinkToFit="1"/>
      <protection hidden="1"/>
    </xf>
    <xf numFmtId="0" fontId="7" fillId="19" borderId="0" xfId="0" applyFont="1" applyFill="1" applyAlignment="1">
      <alignment horizontal="right" vertical="center"/>
    </xf>
    <xf numFmtId="0" fontId="6" fillId="18" borderId="7" xfId="0" applyFont="1" applyFill="1" applyBorder="1" applyAlignment="1">
      <alignment horizontal="center" vertical="center"/>
    </xf>
    <xf numFmtId="49" fontId="6" fillId="18" borderId="8" xfId="0" applyNumberFormat="1" applyFont="1" applyFill="1" applyBorder="1" applyAlignment="1">
      <alignment horizontal="center" vertical="center" shrinkToFit="1"/>
    </xf>
    <xf numFmtId="0" fontId="6" fillId="18" borderId="6" xfId="0" applyFont="1" applyFill="1" applyBorder="1" applyAlignment="1">
      <alignment horizontal="center" vertical="center"/>
    </xf>
    <xf numFmtId="49" fontId="6" fillId="18" borderId="8" xfId="0" applyNumberFormat="1" applyFont="1" applyFill="1" applyBorder="1" applyAlignment="1">
      <alignment horizontal="center" vertical="center"/>
    </xf>
    <xf numFmtId="180" fontId="12" fillId="18" borderId="106" xfId="0" applyNumberFormat="1" applyFont="1" applyFill="1" applyBorder="1" applyAlignment="1">
      <alignment horizontal="center" vertical="center" shrinkToFit="1"/>
    </xf>
    <xf numFmtId="0" fontId="12" fillId="0" borderId="0" xfId="0" applyFont="1" applyAlignment="1">
      <alignment vertical="center" shrinkToFit="1"/>
    </xf>
    <xf numFmtId="0" fontId="12" fillId="0" borderId="0" xfId="0" applyFont="1" applyAlignment="1">
      <alignment horizontal="left" vertical="center" shrinkToFit="1"/>
    </xf>
    <xf numFmtId="58" fontId="6" fillId="0" borderId="95" xfId="0" applyNumberFormat="1" applyFont="1" applyBorder="1" applyAlignment="1"/>
    <xf numFmtId="0" fontId="12" fillId="19" borderId="0" xfId="0" applyFont="1" applyFill="1" applyAlignment="1">
      <alignment horizontal="left" vertical="center" shrinkToFit="1"/>
    </xf>
    <xf numFmtId="0" fontId="12" fillId="19" borderId="0" xfId="0" applyFont="1" applyFill="1" applyAlignment="1">
      <alignment vertical="center" shrinkToFit="1"/>
    </xf>
    <xf numFmtId="0" fontId="12" fillId="19" borderId="0" xfId="0" applyFont="1" applyFill="1" applyAlignment="1">
      <alignment horizontal="center" vertical="center" shrinkToFit="1"/>
    </xf>
    <xf numFmtId="0" fontId="16" fillId="0" borderId="0" xfId="0" applyFont="1" applyAlignment="1" applyProtection="1">
      <alignment horizontal="right" vertical="top" justifyLastLine="1"/>
      <protection locked="0"/>
    </xf>
    <xf numFmtId="187" fontId="7" fillId="19" borderId="0" xfId="0" applyNumberFormat="1" applyFont="1" applyFill="1" applyAlignment="1">
      <alignment horizontal="right" vertical="center"/>
    </xf>
    <xf numFmtId="187" fontId="91" fillId="19" borderId="0" xfId="0" applyNumberFormat="1" applyFont="1" applyFill="1" applyAlignment="1">
      <alignment horizontal="right" vertical="center"/>
    </xf>
    <xf numFmtId="187" fontId="7" fillId="19" borderId="0" xfId="0" applyNumberFormat="1" applyFont="1" applyFill="1" applyAlignment="1" applyProtection="1">
      <alignment horizontal="right" vertical="center"/>
      <protection hidden="1"/>
    </xf>
    <xf numFmtId="0" fontId="11" fillId="0" borderId="0" xfId="0" applyFont="1" applyAlignment="1">
      <alignment vertical="top"/>
    </xf>
    <xf numFmtId="0" fontId="22" fillId="0" borderId="0" xfId="0" applyFont="1" applyAlignment="1">
      <alignment horizontal="distributed" vertical="center"/>
    </xf>
    <xf numFmtId="0" fontId="22" fillId="0" borderId="26" xfId="0" applyFont="1" applyBorder="1" applyAlignment="1">
      <alignment horizontal="distributed" vertical="center"/>
    </xf>
    <xf numFmtId="0" fontId="21" fillId="0" borderId="0" xfId="0" applyFont="1" applyAlignment="1">
      <alignment horizontal="center" vertical="center"/>
    </xf>
    <xf numFmtId="0" fontId="22" fillId="0" borderId="0" xfId="0" applyFont="1">
      <alignment vertical="center"/>
    </xf>
    <xf numFmtId="0" fontId="33" fillId="0" borderId="0" xfId="0" applyFont="1" applyAlignment="1"/>
    <xf numFmtId="0" fontId="27" fillId="0" borderId="5" xfId="0" applyFont="1" applyBorder="1">
      <alignment vertical="center"/>
    </xf>
    <xf numFmtId="0" fontId="22" fillId="0" borderId="7" xfId="0" applyFont="1" applyBorder="1">
      <alignment vertical="center"/>
    </xf>
    <xf numFmtId="188" fontId="11" fillId="0" borderId="60" xfId="11" applyNumberFormat="1" applyFont="1" applyBorder="1" applyAlignment="1" applyProtection="1">
      <alignment horizontal="left" vertical="center"/>
    </xf>
    <xf numFmtId="0" fontId="11" fillId="0" borderId="28" xfId="0" applyFont="1" applyBorder="1" applyAlignment="1">
      <alignment horizontal="right" vertical="center"/>
    </xf>
    <xf numFmtId="0" fontId="27" fillId="0" borderId="37" xfId="0" applyFont="1" applyBorder="1">
      <alignment vertical="center"/>
    </xf>
    <xf numFmtId="0" fontId="22" fillId="0" borderId="36" xfId="0" applyFont="1" applyBorder="1">
      <alignment vertical="center"/>
    </xf>
    <xf numFmtId="188" fontId="11" fillId="0" borderId="114" xfId="11" applyNumberFormat="1" applyFont="1" applyBorder="1" applyAlignment="1" applyProtection="1">
      <alignment horizontal="left" vertical="center"/>
    </xf>
    <xf numFmtId="0" fontId="23" fillId="0" borderId="29" xfId="0" applyFont="1" applyBorder="1" applyAlignment="1">
      <alignment horizontal="center" vertical="center"/>
    </xf>
    <xf numFmtId="0" fontId="11" fillId="0" borderId="29" xfId="0" applyFont="1" applyBorder="1" applyAlignment="1">
      <alignment horizontal="right" vertical="center"/>
    </xf>
    <xf numFmtId="0" fontId="11" fillId="0" borderId="30" xfId="0" applyFont="1" applyBorder="1" applyAlignment="1">
      <alignment horizontal="right" vertical="center"/>
    </xf>
    <xf numFmtId="0" fontId="56" fillId="0" borderId="0" xfId="0" applyFont="1" applyAlignment="1">
      <alignment horizontal="left" vertical="center"/>
    </xf>
    <xf numFmtId="0" fontId="29" fillId="0" borderId="0" xfId="0" applyFont="1" applyAlignment="1">
      <alignment horizontal="right" vertical="center"/>
    </xf>
    <xf numFmtId="0" fontId="55" fillId="0" borderId="0" xfId="0" applyFont="1" applyAlignment="1">
      <alignment horizontal="left" vertical="center"/>
    </xf>
    <xf numFmtId="0" fontId="27" fillId="0" borderId="0" xfId="0" applyFont="1">
      <alignment vertical="center"/>
    </xf>
    <xf numFmtId="0" fontId="24" fillId="0" borderId="0" xfId="0" applyFont="1" applyAlignment="1">
      <alignment vertical="center" shrinkToFit="1"/>
    </xf>
    <xf numFmtId="0" fontId="21" fillId="0" borderId="0" xfId="0" applyFont="1">
      <alignment vertical="center"/>
    </xf>
    <xf numFmtId="0" fontId="20" fillId="0" borderId="0" xfId="0" applyFont="1">
      <alignment vertical="center"/>
    </xf>
    <xf numFmtId="0" fontId="24" fillId="0" borderId="0" xfId="0" applyFont="1">
      <alignment vertical="center"/>
    </xf>
    <xf numFmtId="0" fontId="57" fillId="0" borderId="0" xfId="0" applyFont="1">
      <alignment vertical="center"/>
    </xf>
    <xf numFmtId="0" fontId="11" fillId="0" borderId="34" xfId="0" applyFont="1" applyBorder="1">
      <alignment vertical="center"/>
    </xf>
    <xf numFmtId="0" fontId="11" fillId="0" borderId="26" xfId="0" applyFont="1" applyBorder="1">
      <alignment vertical="center"/>
    </xf>
    <xf numFmtId="0" fontId="11" fillId="0" borderId="31" xfId="0" applyFont="1" applyBorder="1">
      <alignment vertical="center"/>
    </xf>
    <xf numFmtId="0" fontId="23" fillId="0" borderId="35" xfId="0" applyFont="1" applyBorder="1">
      <alignment vertical="center"/>
    </xf>
    <xf numFmtId="0" fontId="23" fillId="0" borderId="0" xfId="0" applyFont="1">
      <alignment vertical="center"/>
    </xf>
    <xf numFmtId="0" fontId="11" fillId="0" borderId="33" xfId="0" applyFont="1" applyBorder="1" applyAlignment="1">
      <alignment horizontal="right" vertical="center"/>
    </xf>
    <xf numFmtId="0" fontId="11" fillId="0" borderId="33" xfId="0" applyFont="1" applyBorder="1">
      <alignment vertical="center"/>
    </xf>
    <xf numFmtId="0" fontId="23" fillId="0" borderId="32" xfId="0" applyFont="1" applyBorder="1">
      <alignment vertical="center"/>
    </xf>
    <xf numFmtId="0" fontId="23" fillId="0" borderId="4" xfId="0" applyFont="1" applyBorder="1">
      <alignment vertical="center"/>
    </xf>
    <xf numFmtId="0" fontId="23" fillId="0" borderId="4" xfId="0" applyFont="1" applyBorder="1" applyAlignment="1">
      <alignment horizontal="right" vertical="center"/>
    </xf>
    <xf numFmtId="0" fontId="11" fillId="0" borderId="30" xfId="0" applyFont="1" applyBorder="1">
      <alignment vertical="center"/>
    </xf>
    <xf numFmtId="0" fontId="25" fillId="0" borderId="4" xfId="0" applyFont="1" applyBorder="1" applyAlignment="1">
      <alignment vertical="top"/>
    </xf>
    <xf numFmtId="0" fontId="25" fillId="0" borderId="4" xfId="0" applyFont="1" applyBorder="1">
      <alignment vertical="center"/>
    </xf>
    <xf numFmtId="0" fontId="11" fillId="0" borderId="4" xfId="0" applyFont="1" applyBorder="1">
      <alignment vertical="center"/>
    </xf>
    <xf numFmtId="0" fontId="25" fillId="0" borderId="34" xfId="0" applyFont="1" applyBorder="1">
      <alignment vertical="center"/>
    </xf>
    <xf numFmtId="0" fontId="25" fillId="0" borderId="26" xfId="0" applyFont="1" applyBorder="1">
      <alignment vertical="center"/>
    </xf>
    <xf numFmtId="0" fontId="11" fillId="0" borderId="35" xfId="0" applyFont="1" applyBorder="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8" fillId="0" borderId="0" xfId="0" applyFont="1" applyAlignment="1">
      <alignment horizontal="left" vertical="center" indent="1"/>
    </xf>
    <xf numFmtId="0" fontId="11" fillId="0" borderId="32" xfId="0" applyFont="1" applyBorder="1">
      <alignment vertical="center"/>
    </xf>
    <xf numFmtId="0" fontId="21" fillId="4" borderId="38" xfId="0" applyFont="1" applyFill="1" applyBorder="1" applyAlignment="1" applyProtection="1">
      <alignment horizontal="center" vertical="center"/>
      <protection locked="0"/>
    </xf>
    <xf numFmtId="0" fontId="21" fillId="4" borderId="40" xfId="0" applyFont="1" applyFill="1" applyBorder="1" applyAlignment="1" applyProtection="1">
      <alignment horizontal="center" vertical="center"/>
      <protection locked="0"/>
    </xf>
    <xf numFmtId="187" fontId="23" fillId="0" borderId="28" xfId="0" applyNumberFormat="1" applyFont="1" applyBorder="1" applyAlignment="1">
      <alignment horizontal="center" vertical="center"/>
    </xf>
    <xf numFmtId="0" fontId="68" fillId="0" borderId="21" xfId="0" applyFont="1" applyBorder="1">
      <alignment vertical="center"/>
    </xf>
    <xf numFmtId="0" fontId="68" fillId="0" borderId="110" xfId="0" applyFont="1" applyBorder="1">
      <alignment vertical="center"/>
    </xf>
    <xf numFmtId="181" fontId="68" fillId="0" borderId="101" xfId="0" applyNumberFormat="1" applyFont="1" applyBorder="1">
      <alignment vertical="center"/>
    </xf>
    <xf numFmtId="0" fontId="69" fillId="0" borderId="21" xfId="0" applyFont="1" applyBorder="1">
      <alignment vertical="center"/>
    </xf>
    <xf numFmtId="180" fontId="68" fillId="0" borderId="21" xfId="0" applyNumberFormat="1" applyFont="1" applyBorder="1">
      <alignment vertical="center"/>
    </xf>
    <xf numFmtId="0" fontId="68" fillId="0" borderId="21" xfId="0" applyFont="1" applyBorder="1" applyAlignment="1">
      <alignment vertical="center" shrinkToFit="1"/>
    </xf>
    <xf numFmtId="0" fontId="71" fillId="0" borderId="5" xfId="0" applyFont="1" applyBorder="1" applyAlignment="1">
      <alignment vertical="center" shrinkToFit="1"/>
    </xf>
    <xf numFmtId="0" fontId="71" fillId="0" borderId="5" xfId="0" applyFont="1" applyBorder="1" applyAlignment="1">
      <alignment horizontal="left" vertical="center"/>
    </xf>
    <xf numFmtId="0" fontId="71" fillId="0" borderId="5" xfId="0" applyFont="1" applyBorder="1" applyAlignment="1">
      <alignment horizontal="center" vertical="center" shrinkToFit="1"/>
    </xf>
    <xf numFmtId="38" fontId="71" fillId="0" borderId="5" xfId="0" applyNumberFormat="1" applyFont="1" applyBorder="1" applyAlignment="1">
      <alignment horizontal="center" vertical="center" shrinkToFit="1"/>
    </xf>
    <xf numFmtId="3" fontId="71" fillId="0" borderId="5" xfId="0" applyNumberFormat="1" applyFont="1" applyBorder="1" applyAlignment="1">
      <alignment horizontal="center" vertical="center" shrinkToFit="1"/>
    </xf>
    <xf numFmtId="2" fontId="72" fillId="0" borderId="5" xfId="0" applyNumberFormat="1" applyFont="1" applyBorder="1" applyAlignment="1">
      <alignment horizontal="left" vertical="center"/>
    </xf>
    <xf numFmtId="0" fontId="72" fillId="0" borderId="5" xfId="0" applyFont="1" applyBorder="1" applyAlignment="1">
      <alignment horizontal="left" vertical="center"/>
    </xf>
    <xf numFmtId="187" fontId="71" fillId="0" borderId="5" xfId="0" applyNumberFormat="1" applyFont="1" applyBorder="1" applyAlignment="1">
      <alignment vertical="center" shrinkToFit="1"/>
    </xf>
    <xf numFmtId="187" fontId="71" fillId="0" borderId="5" xfId="0" applyNumberFormat="1" applyFont="1" applyBorder="1">
      <alignment vertical="center"/>
    </xf>
    <xf numFmtId="0" fontId="68" fillId="0" borderId="22" xfId="0" applyFont="1" applyBorder="1">
      <alignment vertical="center"/>
    </xf>
    <xf numFmtId="0" fontId="68" fillId="0" borderId="111" xfId="0" applyFont="1" applyBorder="1">
      <alignment vertical="center"/>
    </xf>
    <xf numFmtId="181" fontId="68" fillId="0" borderId="102" xfId="0" applyNumberFormat="1" applyFont="1" applyBorder="1">
      <alignment vertical="center"/>
    </xf>
    <xf numFmtId="0" fontId="69" fillId="0" borderId="22" xfId="0" applyFont="1" applyBorder="1">
      <alignment vertical="center"/>
    </xf>
    <xf numFmtId="180" fontId="68" fillId="0" borderId="22" xfId="0" applyNumberFormat="1" applyFont="1" applyBorder="1">
      <alignment vertical="center"/>
    </xf>
    <xf numFmtId="0" fontId="68" fillId="0" borderId="22" xfId="0" applyFont="1" applyBorder="1" applyAlignment="1">
      <alignment vertical="center" shrinkToFit="1"/>
    </xf>
    <xf numFmtId="0" fontId="17" fillId="0" borderId="34" xfId="0" applyFont="1" applyBorder="1" applyAlignment="1">
      <alignment vertical="center" shrinkToFit="1"/>
    </xf>
    <xf numFmtId="0" fontId="17" fillId="0" borderId="26" xfId="0" applyFont="1" applyBorder="1" applyAlignment="1">
      <alignment vertical="center" shrinkToFit="1"/>
    </xf>
    <xf numFmtId="0" fontId="17" fillId="0" borderId="31" xfId="0" applyFont="1" applyBorder="1" applyAlignment="1">
      <alignment vertical="center" shrinkToFit="1"/>
    </xf>
    <xf numFmtId="0" fontId="17" fillId="0" borderId="35" xfId="0" applyFont="1" applyBorder="1" applyAlignment="1">
      <alignment vertical="center" shrinkToFit="1"/>
    </xf>
    <xf numFmtId="0" fontId="17" fillId="0" borderId="33" xfId="0" applyFont="1" applyBorder="1" applyAlignment="1">
      <alignment vertical="center" shrinkToFit="1"/>
    </xf>
    <xf numFmtId="0" fontId="49" fillId="0" borderId="0" xfId="0" applyFont="1">
      <alignment vertical="center"/>
    </xf>
    <xf numFmtId="0" fontId="19" fillId="0" borderId="0" xfId="0" applyFont="1">
      <alignment vertical="center"/>
    </xf>
    <xf numFmtId="0" fontId="17" fillId="0" borderId="0" xfId="0" applyFont="1" applyAlignment="1">
      <alignment horizontal="center" vertical="center" shrinkToFit="1"/>
    </xf>
    <xf numFmtId="0" fontId="68" fillId="0" borderId="24" xfId="0" applyFont="1" applyBorder="1">
      <alignment vertical="center"/>
    </xf>
    <xf numFmtId="0" fontId="68" fillId="0" borderId="112" xfId="0" applyFont="1" applyBorder="1">
      <alignment vertical="center"/>
    </xf>
    <xf numFmtId="181" fontId="68" fillId="0" borderId="103" xfId="0" applyNumberFormat="1" applyFont="1" applyBorder="1">
      <alignment vertical="center"/>
    </xf>
    <xf numFmtId="0" fontId="69" fillId="0" borderId="24" xfId="0" applyFont="1" applyBorder="1">
      <alignment vertical="center"/>
    </xf>
    <xf numFmtId="180" fontId="68" fillId="0" borderId="24" xfId="0" applyNumberFormat="1" applyFont="1" applyBorder="1">
      <alignment vertical="center"/>
    </xf>
    <xf numFmtId="0" fontId="68" fillId="0" borderId="24" xfId="0" applyFont="1" applyBorder="1" applyAlignment="1">
      <alignment vertical="center" shrinkToFit="1"/>
    </xf>
    <xf numFmtId="0" fontId="17" fillId="0" borderId="32" xfId="0" applyFont="1" applyBorder="1" applyAlignment="1">
      <alignment vertical="center" shrinkToFit="1"/>
    </xf>
    <xf numFmtId="0" fontId="17" fillId="0" borderId="4" xfId="0" applyFont="1" applyBorder="1" applyAlignment="1">
      <alignment vertical="center" shrinkToFit="1"/>
    </xf>
    <xf numFmtId="0" fontId="17" fillId="0" borderId="30" xfId="0" applyFont="1" applyBorder="1" applyAlignment="1">
      <alignment vertical="center" shrinkToFit="1"/>
    </xf>
    <xf numFmtId="0" fontId="4" fillId="16" borderId="9" xfId="0" applyFont="1" applyFill="1" applyBorder="1">
      <alignment vertical="center"/>
    </xf>
    <xf numFmtId="0" fontId="81" fillId="19" borderId="0" xfId="0" applyFont="1" applyFill="1" applyAlignment="1">
      <alignment horizontal="right" vertical="top" justifyLastLine="1"/>
    </xf>
    <xf numFmtId="0" fontId="0" fillId="0" borderId="7" xfId="0" applyBorder="1" applyProtection="1">
      <alignment vertical="center"/>
      <protection hidden="1"/>
    </xf>
    <xf numFmtId="0" fontId="0" fillId="0" borderId="2" xfId="0" applyBorder="1" applyProtection="1">
      <alignment vertical="center"/>
      <protection hidden="1"/>
    </xf>
    <xf numFmtId="0" fontId="0" fillId="0" borderId="59"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17" fillId="15" borderId="5" xfId="0" applyFont="1" applyFill="1" applyBorder="1" applyAlignment="1">
      <alignment horizontal="center" vertical="center" shrinkToFit="1"/>
    </xf>
    <xf numFmtId="0" fontId="17" fillId="4" borderId="5" xfId="0" applyFont="1" applyFill="1" applyBorder="1" applyAlignment="1">
      <alignment horizontal="center" vertical="center" shrinkToFit="1"/>
    </xf>
    <xf numFmtId="187" fontId="71" fillId="0" borderId="0" xfId="0" applyNumberFormat="1" applyFont="1" applyAlignment="1">
      <alignment vertical="center" shrinkToFit="1"/>
    </xf>
    <xf numFmtId="0" fontId="7" fillId="0" borderId="0" xfId="0" applyFont="1" applyAlignment="1">
      <alignment horizontal="center" vertical="top" wrapText="1" shrinkToFit="1"/>
    </xf>
    <xf numFmtId="0" fontId="7" fillId="0" borderId="0" xfId="0" applyFont="1" applyAlignment="1">
      <alignment horizontal="center" vertical="top" shrinkToFit="1"/>
    </xf>
    <xf numFmtId="0" fontId="7" fillId="24" borderId="52" xfId="0" applyFont="1" applyFill="1" applyBorder="1" applyAlignment="1">
      <alignment horizontal="center" vertical="top" wrapText="1" shrinkToFit="1"/>
    </xf>
    <xf numFmtId="0" fontId="7" fillId="24" borderId="41" xfId="0" applyFont="1" applyFill="1" applyBorder="1" applyAlignment="1">
      <alignment horizontal="center" vertical="top" shrinkToFit="1"/>
    </xf>
    <xf numFmtId="49" fontId="12" fillId="18" borderId="106" xfId="0" applyNumberFormat="1" applyFont="1" applyFill="1" applyBorder="1" applyAlignment="1" applyProtection="1">
      <alignment horizontal="center" vertical="center" shrinkToFit="1"/>
      <protection locked="0"/>
    </xf>
    <xf numFmtId="49" fontId="12" fillId="18" borderId="49" xfId="0" applyNumberFormat="1" applyFont="1" applyFill="1" applyBorder="1" applyAlignment="1" applyProtection="1">
      <alignment horizontal="center" vertical="center" shrinkToFit="1"/>
      <protection locked="0"/>
    </xf>
    <xf numFmtId="49" fontId="62" fillId="19" borderId="0" xfId="0" applyNumberFormat="1" applyFont="1" applyFill="1" applyAlignment="1">
      <alignment horizontal="left"/>
    </xf>
    <xf numFmtId="49" fontId="12" fillId="25" borderId="106" xfId="0" applyNumberFormat="1" applyFont="1" applyFill="1" applyBorder="1" applyAlignment="1" applyProtection="1">
      <alignment horizontal="center" vertical="center" shrinkToFit="1"/>
      <protection locked="0"/>
    </xf>
    <xf numFmtId="49" fontId="12" fillId="25" borderId="49" xfId="0" applyNumberFormat="1" applyFont="1" applyFill="1" applyBorder="1" applyAlignment="1" applyProtection="1">
      <alignment horizontal="center" vertical="center" shrinkToFit="1"/>
      <protection locked="0"/>
    </xf>
    <xf numFmtId="0" fontId="4" fillId="17" borderId="18" xfId="0" applyFont="1" applyFill="1" applyBorder="1">
      <alignment vertical="center"/>
    </xf>
    <xf numFmtId="0" fontId="11" fillId="17" borderId="9" xfId="0" applyFont="1" applyFill="1" applyBorder="1" applyAlignment="1"/>
    <xf numFmtId="0" fontId="16" fillId="0" borderId="0" xfId="0" applyFont="1" applyAlignment="1">
      <alignment vertical="top" justifyLastLine="1"/>
    </xf>
    <xf numFmtId="0" fontId="16" fillId="19" borderId="108" xfId="0" applyFont="1" applyFill="1" applyBorder="1" applyAlignment="1">
      <alignment vertical="top" justifyLastLine="1"/>
    </xf>
    <xf numFmtId="0" fontId="36" fillId="19" borderId="108" xfId="0" applyFont="1" applyFill="1" applyBorder="1" applyAlignment="1">
      <alignment horizontal="center" vertical="center" justifyLastLine="1"/>
    </xf>
    <xf numFmtId="0" fontId="6" fillId="18" borderId="7" xfId="0" applyFont="1" applyFill="1" applyBorder="1" applyAlignment="1" applyProtection="1">
      <alignment horizontal="center" vertical="center" shrinkToFit="1"/>
      <protection locked="0" hidden="1"/>
    </xf>
    <xf numFmtId="180" fontId="6" fillId="18" borderId="49" xfId="0" applyNumberFormat="1" applyFont="1" applyFill="1" applyBorder="1" applyAlignment="1" applyProtection="1">
      <alignment horizontal="center" vertical="center" shrinkToFit="1"/>
      <protection locked="0" hidden="1"/>
    </xf>
    <xf numFmtId="0" fontId="49" fillId="19" borderId="0" xfId="0" applyFont="1" applyFill="1" applyAlignment="1" applyProtection="1">
      <alignment horizontal="left"/>
      <protection locked="0"/>
    </xf>
    <xf numFmtId="0" fontId="62" fillId="19" borderId="0" xfId="0" applyFont="1" applyFill="1" applyAlignment="1" applyProtection="1">
      <alignment horizontal="left"/>
      <protection locked="0"/>
    </xf>
    <xf numFmtId="0" fontId="77" fillId="19" borderId="0" xfId="0" applyFont="1" applyFill="1" applyAlignment="1" applyProtection="1">
      <alignment horizontal="left"/>
      <protection locked="0"/>
    </xf>
    <xf numFmtId="0" fontId="6" fillId="25" borderId="8" xfId="0" applyFont="1" applyFill="1" applyBorder="1" applyAlignment="1" applyProtection="1">
      <alignment horizontal="center" vertical="center" shrinkToFit="1"/>
      <protection locked="0" hidden="1"/>
    </xf>
    <xf numFmtId="180" fontId="6" fillId="25" borderId="49" xfId="0" applyNumberFormat="1" applyFont="1" applyFill="1" applyBorder="1" applyAlignment="1" applyProtection="1">
      <alignment horizontal="center" vertical="center" shrinkToFit="1"/>
      <protection locked="0" hidden="1"/>
    </xf>
    <xf numFmtId="0" fontId="6" fillId="25" borderId="7" xfId="0" applyFont="1" applyFill="1" applyBorder="1" applyAlignment="1" applyProtection="1">
      <alignment horizontal="center" vertical="center" shrinkToFit="1"/>
      <protection locked="0" hidden="1"/>
    </xf>
    <xf numFmtId="49" fontId="89" fillId="18" borderId="39" xfId="0" applyNumberFormat="1" applyFont="1" applyFill="1" applyBorder="1" applyAlignment="1" applyProtection="1">
      <alignment horizontal="center" vertical="center" shrinkToFit="1"/>
      <protection locked="0" hidden="1"/>
    </xf>
    <xf numFmtId="49" fontId="89" fillId="25" borderId="113" xfId="0" applyNumberFormat="1" applyFont="1" applyFill="1" applyBorder="1" applyAlignment="1" applyProtection="1">
      <alignment horizontal="center" vertical="center" shrinkToFit="1"/>
      <protection locked="0" hidden="1"/>
    </xf>
    <xf numFmtId="0" fontId="87" fillId="21" borderId="5" xfId="0" applyFont="1" applyFill="1" applyBorder="1" applyAlignment="1">
      <alignment horizontal="center" wrapText="1"/>
    </xf>
    <xf numFmtId="0" fontId="5" fillId="21" borderId="25" xfId="0" applyFont="1" applyFill="1" applyBorder="1" applyAlignment="1">
      <alignment horizontal="center" vertical="center" wrapText="1"/>
    </xf>
    <xf numFmtId="49" fontId="6" fillId="18" borderId="7" xfId="0" applyNumberFormat="1" applyFont="1" applyFill="1" applyBorder="1" applyAlignment="1" applyProtection="1">
      <alignment horizontal="center" vertical="center" shrinkToFit="1"/>
      <protection locked="0"/>
    </xf>
    <xf numFmtId="49" fontId="6" fillId="18" borderId="25" xfId="0" applyNumberFormat="1" applyFont="1" applyFill="1" applyBorder="1" applyAlignment="1" applyProtection="1">
      <alignment horizontal="center" vertical="center" shrinkToFit="1"/>
      <protection locked="0"/>
    </xf>
    <xf numFmtId="49" fontId="6" fillId="18" borderId="7" xfId="0" applyNumberFormat="1" applyFont="1" applyFill="1" applyBorder="1" applyAlignment="1" applyProtection="1">
      <alignment horizontal="center" vertical="center"/>
      <protection locked="0"/>
    </xf>
    <xf numFmtId="49" fontId="6" fillId="18" borderId="25" xfId="0" applyNumberFormat="1" applyFont="1" applyFill="1" applyBorder="1" applyAlignment="1" applyProtection="1">
      <alignment horizontal="center" vertical="center"/>
      <protection locked="0"/>
    </xf>
    <xf numFmtId="49" fontId="6" fillId="25" borderId="32" xfId="0" applyNumberFormat="1" applyFont="1" applyFill="1" applyBorder="1" applyAlignment="1" applyProtection="1">
      <alignment horizontal="center" vertical="center" shrinkToFit="1"/>
      <protection locked="0"/>
    </xf>
    <xf numFmtId="49" fontId="6" fillId="25" borderId="92" xfId="0" applyNumberFormat="1" applyFont="1" applyFill="1" applyBorder="1" applyAlignment="1" applyProtection="1">
      <alignment horizontal="center" vertical="center" shrinkToFit="1"/>
      <protection locked="0"/>
    </xf>
    <xf numFmtId="49" fontId="6" fillId="25" borderId="32" xfId="0" applyNumberFormat="1" applyFont="1" applyFill="1" applyBorder="1" applyAlignment="1" applyProtection="1">
      <alignment horizontal="center" vertical="center"/>
      <protection locked="0"/>
    </xf>
    <xf numFmtId="49" fontId="6" fillId="25" borderId="92" xfId="0" applyNumberFormat="1" applyFont="1" applyFill="1" applyBorder="1" applyAlignment="1" applyProtection="1">
      <alignment horizontal="center" vertical="center"/>
      <protection locked="0"/>
    </xf>
    <xf numFmtId="0" fontId="74" fillId="19" borderId="0" xfId="0" applyFont="1" applyFill="1" applyAlignment="1"/>
    <xf numFmtId="0" fontId="6" fillId="18" borderId="5" xfId="0" applyFont="1" applyFill="1" applyBorder="1" applyAlignment="1" applyProtection="1">
      <alignment horizontal="center" vertical="center" shrinkToFit="1"/>
      <protection locked="0" hidden="1"/>
    </xf>
    <xf numFmtId="0" fontId="80" fillId="21" borderId="49" xfId="0" applyFont="1" applyFill="1" applyBorder="1" applyAlignment="1">
      <alignment horizontal="center" wrapText="1"/>
    </xf>
    <xf numFmtId="0" fontId="80" fillId="19" borderId="0" xfId="0" applyFont="1" applyFill="1" applyAlignment="1">
      <alignment horizontal="left"/>
    </xf>
    <xf numFmtId="0" fontId="80" fillId="19" borderId="0" xfId="0" applyFont="1" applyFill="1" applyAlignment="1">
      <alignment horizontal="center" wrapText="1"/>
    </xf>
    <xf numFmtId="0" fontId="5" fillId="19" borderId="0" xfId="0" applyFont="1" applyFill="1" applyAlignment="1">
      <alignment horizontal="center"/>
    </xf>
    <xf numFmtId="0" fontId="83" fillId="19" borderId="0" xfId="0" applyFont="1" applyFill="1" applyAlignment="1">
      <alignment horizontal="right" vertical="center"/>
    </xf>
    <xf numFmtId="0" fontId="11" fillId="19" borderId="0" xfId="0" applyFont="1" applyFill="1" applyAlignment="1">
      <alignment horizontal="center"/>
    </xf>
    <xf numFmtId="0" fontId="84" fillId="19" borderId="0" xfId="0" applyFont="1" applyFill="1" applyAlignment="1">
      <alignment horizontal="right" vertical="center"/>
    </xf>
    <xf numFmtId="0" fontId="10" fillId="19" borderId="0" xfId="0" applyFont="1" applyFill="1" applyAlignment="1">
      <alignment horizontal="right"/>
    </xf>
    <xf numFmtId="0" fontId="62" fillId="0" borderId="0" xfId="0" applyFont="1" applyAlignment="1">
      <alignment horizontal="right"/>
    </xf>
    <xf numFmtId="0" fontId="2" fillId="0" borderId="0" xfId="0" applyFont="1" applyAlignment="1">
      <alignment horizontal="right" vertical="center" shrinkToFit="1"/>
    </xf>
    <xf numFmtId="0" fontId="21" fillId="4" borderId="113" xfId="0" applyFont="1" applyFill="1" applyBorder="1" applyAlignment="1" applyProtection="1">
      <alignment horizontal="center" vertical="center"/>
      <protection locked="0"/>
    </xf>
    <xf numFmtId="58" fontId="6" fillId="0" borderId="0" xfId="0" applyNumberFormat="1" applyFont="1" applyAlignment="1" applyProtection="1">
      <alignment horizontal="center"/>
      <protection locked="0"/>
    </xf>
    <xf numFmtId="0" fontId="4" fillId="0" borderId="0" xfId="0" applyFont="1" applyAlignment="1" applyProtection="1">
      <alignment horizontal="distributed" vertical="center" justifyLastLine="1"/>
      <protection locked="0"/>
    </xf>
    <xf numFmtId="0" fontId="8" fillId="0" borderId="85" xfId="0" applyFont="1" applyBorder="1" applyAlignment="1">
      <alignment horizontal="right" vertical="center" indent="1" shrinkToFit="1"/>
    </xf>
    <xf numFmtId="0" fontId="8" fillId="0" borderId="100" xfId="0" applyFont="1" applyBorder="1" applyAlignment="1">
      <alignment horizontal="right" vertical="center" indent="1" shrinkToFit="1"/>
    </xf>
    <xf numFmtId="0" fontId="6" fillId="0" borderId="99" xfId="0" applyFont="1" applyBorder="1" applyAlignment="1" applyProtection="1">
      <alignment horizontal="right"/>
      <protection locked="0"/>
    </xf>
    <xf numFmtId="0" fontId="4" fillId="0" borderId="99" xfId="0" applyFont="1" applyBorder="1" applyAlignment="1" applyProtection="1">
      <alignment horizontal="distributed" vertical="center" justifyLastLine="1"/>
      <protection locked="0"/>
    </xf>
    <xf numFmtId="0" fontId="4" fillId="17" borderId="9" xfId="0" applyFont="1" applyFill="1" applyBorder="1" applyAlignment="1"/>
    <xf numFmtId="0" fontId="10" fillId="0" borderId="0" xfId="0" applyFont="1" applyAlignment="1">
      <alignment horizontal="left" vertical="top"/>
    </xf>
    <xf numFmtId="0" fontId="5" fillId="0" borderId="0" xfId="0" applyFont="1" applyAlignment="1">
      <alignment horizontal="left"/>
    </xf>
    <xf numFmtId="0" fontId="13" fillId="0" borderId="0" xfId="0" applyFont="1" applyAlignment="1">
      <alignment horizontal="left" vertical="top"/>
    </xf>
    <xf numFmtId="58" fontId="6" fillId="0" borderId="0" xfId="0" applyNumberFormat="1" applyFont="1" applyAlignment="1"/>
    <xf numFmtId="0" fontId="6" fillId="0" borderId="85" xfId="0" applyFont="1" applyBorder="1" applyAlignment="1">
      <alignment horizontal="left" vertical="center" shrinkToFit="1"/>
    </xf>
    <xf numFmtId="0" fontId="93" fillId="18" borderId="107" xfId="0" applyFont="1" applyFill="1" applyBorder="1" applyAlignment="1">
      <alignment horizontal="left" vertical="center" justifyLastLine="1"/>
    </xf>
    <xf numFmtId="0" fontId="36" fillId="19" borderId="0" xfId="0" applyFont="1" applyFill="1" applyAlignment="1">
      <alignment horizontal="center" vertical="center"/>
    </xf>
    <xf numFmtId="0" fontId="36" fillId="18" borderId="108" xfId="0" applyFont="1" applyFill="1" applyBorder="1" applyAlignment="1">
      <alignment horizontal="center" vertical="center"/>
    </xf>
    <xf numFmtId="0" fontId="63" fillId="0" borderId="0" xfId="0" applyFont="1" applyAlignment="1">
      <alignment horizontal="center" vertical="top" shrinkToFit="1"/>
    </xf>
    <xf numFmtId="0" fontId="36" fillId="19" borderId="0" xfId="0" applyFont="1" applyFill="1" applyAlignment="1">
      <alignment horizontal="center" vertical="center" shrinkToFit="1"/>
    </xf>
    <xf numFmtId="0" fontId="4" fillId="19" borderId="0" xfId="0" applyFont="1" applyFill="1" applyAlignment="1">
      <alignment shrinkToFit="1"/>
    </xf>
    <xf numFmtId="0" fontId="36" fillId="18" borderId="108" xfId="0" applyFont="1" applyFill="1" applyBorder="1" applyAlignment="1">
      <alignment horizontal="center" vertical="center" shrinkToFit="1"/>
    </xf>
    <xf numFmtId="0" fontId="87" fillId="21" borderId="8" xfId="0" applyFont="1" applyFill="1" applyBorder="1" applyAlignment="1">
      <alignment horizontal="center" shrinkToFit="1"/>
    </xf>
    <xf numFmtId="0" fontId="62" fillId="19" borderId="0" xfId="0" applyFont="1" applyFill="1" applyAlignment="1" applyProtection="1">
      <alignment horizontal="left" shrinkToFit="1"/>
      <protection locked="0"/>
    </xf>
    <xf numFmtId="0" fontId="88" fillId="21" borderId="8" xfId="0" applyFont="1" applyFill="1" applyBorder="1" applyAlignment="1">
      <alignment horizontal="center" shrinkToFit="1"/>
    </xf>
    <xf numFmtId="0" fontId="4" fillId="19" borderId="0" xfId="0" applyFont="1" applyFill="1" applyAlignment="1">
      <alignment vertical="center" shrinkToFit="1"/>
    </xf>
    <xf numFmtId="0" fontId="90" fillId="21" borderId="38" xfId="0" applyFont="1" applyFill="1" applyBorder="1" applyAlignment="1">
      <alignment horizontal="center" vertical="center" shrinkToFit="1"/>
    </xf>
    <xf numFmtId="0" fontId="5" fillId="19" borderId="0" xfId="0" applyFont="1" applyFill="1" applyAlignment="1">
      <alignment horizontal="left" shrinkToFit="1"/>
    </xf>
    <xf numFmtId="0" fontId="5" fillId="19" borderId="0" xfId="0" applyFont="1" applyFill="1" applyAlignment="1">
      <alignment horizontal="center" shrinkToFit="1"/>
    </xf>
    <xf numFmtId="0" fontId="8" fillId="19" borderId="0" xfId="0" applyFont="1" applyFill="1" applyAlignment="1">
      <alignment shrinkToFit="1"/>
    </xf>
    <xf numFmtId="0" fontId="8" fillId="0" borderId="0" xfId="0" applyFont="1" applyAlignment="1">
      <alignment shrinkToFit="1"/>
    </xf>
    <xf numFmtId="0" fontId="5" fillId="17" borderId="0" xfId="0" applyFont="1" applyFill="1" applyAlignment="1">
      <alignment vertical="center" shrinkToFit="1"/>
    </xf>
    <xf numFmtId="0" fontId="5" fillId="0" borderId="9" xfId="0" applyFont="1" applyBorder="1" applyAlignment="1">
      <alignment vertical="center" shrinkToFit="1"/>
    </xf>
    <xf numFmtId="0" fontId="5" fillId="17" borderId="9" xfId="0" applyFont="1" applyFill="1" applyBorder="1" applyAlignment="1">
      <alignment vertical="center" shrinkToFit="1"/>
    </xf>
    <xf numFmtId="0" fontId="5" fillId="17" borderId="9" xfId="0" applyFont="1" applyFill="1" applyBorder="1" applyAlignment="1">
      <alignment shrinkToFit="1"/>
    </xf>
    <xf numFmtId="0" fontId="8" fillId="17" borderId="9" xfId="0" applyFont="1" applyFill="1" applyBorder="1" applyAlignment="1">
      <alignment vertical="center" shrinkToFit="1"/>
    </xf>
    <xf numFmtId="0" fontId="8" fillId="17" borderId="9" xfId="0" applyFont="1" applyFill="1" applyBorder="1" applyAlignment="1">
      <alignment shrinkToFit="1"/>
    </xf>
    <xf numFmtId="0" fontId="5" fillId="0" borderId="0" xfId="0" applyFont="1" applyAlignment="1">
      <alignment vertical="center" shrinkToFit="1"/>
    </xf>
    <xf numFmtId="0" fontId="4" fillId="0" borderId="0" xfId="0" applyFont="1" applyAlignment="1">
      <alignment vertical="center" shrinkToFit="1"/>
    </xf>
    <xf numFmtId="0" fontId="10" fillId="19" borderId="0" xfId="0" applyFont="1" applyFill="1" applyAlignment="1">
      <alignment horizontal="left" shrinkToFit="1"/>
    </xf>
    <xf numFmtId="0" fontId="62" fillId="19" borderId="0" xfId="0" applyFont="1" applyFill="1" applyAlignment="1">
      <alignment horizontal="left" shrinkToFit="1"/>
    </xf>
    <xf numFmtId="0" fontId="62" fillId="0" borderId="0" xfId="0" applyFont="1" applyAlignment="1">
      <alignment horizontal="left" shrinkToFit="1"/>
    </xf>
    <xf numFmtId="0" fontId="87" fillId="21" borderId="49" xfId="0" applyFont="1" applyFill="1" applyBorder="1" applyAlignment="1">
      <alignment horizontal="center" shrinkToFit="1"/>
    </xf>
    <xf numFmtId="180" fontId="6" fillId="19" borderId="0" xfId="0" applyNumberFormat="1" applyFont="1" applyFill="1" applyAlignment="1" applyProtection="1">
      <alignment horizontal="center" vertical="center" shrinkToFit="1"/>
      <protection hidden="1"/>
    </xf>
    <xf numFmtId="0" fontId="88" fillId="21" borderId="49" xfId="0" applyFont="1" applyFill="1" applyBorder="1" applyAlignment="1">
      <alignment horizontal="center" shrinkToFit="1"/>
    </xf>
    <xf numFmtId="0" fontId="43"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0" fillId="0" borderId="7"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7" xfId="0" applyBorder="1" applyAlignment="1" applyProtection="1">
      <alignment horizontal="left" vertical="center" wrapText="1"/>
      <protection hidden="1"/>
    </xf>
    <xf numFmtId="0" fontId="0" fillId="0" borderId="2" xfId="0" applyBorder="1" applyAlignment="1" applyProtection="1">
      <alignment horizontal="left" vertical="center" wrapText="1"/>
      <protection hidden="1"/>
    </xf>
    <xf numFmtId="0" fontId="0" fillId="0" borderId="60" xfId="0" applyBorder="1" applyAlignment="1" applyProtection="1">
      <alignment horizontal="left" vertical="center" wrapText="1"/>
      <protection hidden="1"/>
    </xf>
    <xf numFmtId="0" fontId="0" fillId="9" borderId="53" xfId="0" applyFill="1" applyBorder="1" applyAlignment="1" applyProtection="1">
      <alignment horizontal="left" vertical="center" wrapText="1"/>
      <protection hidden="1"/>
    </xf>
    <xf numFmtId="0" fontId="0" fillId="9" borderId="54" xfId="0" applyFill="1" applyBorder="1" applyAlignment="1" applyProtection="1">
      <alignment horizontal="left" vertical="center" wrapText="1"/>
      <protection hidden="1"/>
    </xf>
    <xf numFmtId="0" fontId="0" fillId="9" borderId="55" xfId="0" applyFill="1" applyBorder="1" applyAlignment="1" applyProtection="1">
      <alignment horizontal="left" vertical="center" wrapText="1"/>
      <protection hidden="1"/>
    </xf>
    <xf numFmtId="0" fontId="0" fillId="9" borderId="56" xfId="0" applyFill="1" applyBorder="1" applyAlignment="1" applyProtection="1">
      <alignment horizontal="center" vertical="center"/>
      <protection hidden="1"/>
    </xf>
    <xf numFmtId="0" fontId="0" fillId="9" borderId="57" xfId="0" applyFill="1" applyBorder="1" applyAlignment="1" applyProtection="1">
      <alignment horizontal="center" vertical="center"/>
      <protection hidden="1"/>
    </xf>
    <xf numFmtId="0" fontId="0" fillId="9" borderId="58" xfId="0" applyFill="1" applyBorder="1" applyAlignment="1" applyProtection="1">
      <alignment horizontal="center" vertical="center"/>
      <protection hidden="1"/>
    </xf>
    <xf numFmtId="0" fontId="0" fillId="10" borderId="7" xfId="0" applyFill="1" applyBorder="1" applyAlignment="1" applyProtection="1">
      <alignment horizontal="left" vertical="center" wrapText="1"/>
      <protection hidden="1"/>
    </xf>
    <xf numFmtId="0" fontId="0" fillId="10" borderId="2" xfId="0" applyFill="1" applyBorder="1" applyAlignment="1" applyProtection="1">
      <alignment horizontal="left" vertical="center" wrapText="1"/>
      <protection hidden="1"/>
    </xf>
    <xf numFmtId="0" fontId="0" fillId="10" borderId="60" xfId="0" applyFill="1" applyBorder="1" applyAlignment="1" applyProtection="1">
      <alignment horizontal="left" vertical="center" wrapText="1"/>
      <protection hidden="1"/>
    </xf>
    <xf numFmtId="0" fontId="0" fillId="0" borderId="7" xfId="0" applyBorder="1"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0" xfId="0" applyBorder="1" applyAlignment="1" applyProtection="1">
      <alignment horizontal="left" vertical="center"/>
      <protection hidden="1"/>
    </xf>
    <xf numFmtId="0" fontId="0" fillId="10" borderId="7" xfId="0" applyFill="1" applyBorder="1" applyAlignment="1" applyProtection="1">
      <alignment horizontal="left" vertical="center"/>
      <protection hidden="1"/>
    </xf>
    <xf numFmtId="0" fontId="0" fillId="10" borderId="2" xfId="0" applyFill="1" applyBorder="1" applyAlignment="1" applyProtection="1">
      <alignment horizontal="left" vertical="center"/>
      <protection hidden="1"/>
    </xf>
    <xf numFmtId="0" fontId="0" fillId="10" borderId="60" xfId="0" applyFill="1" applyBorder="1" applyAlignment="1" applyProtection="1">
      <alignment horizontal="left" vertical="center"/>
      <protection hidden="1"/>
    </xf>
    <xf numFmtId="0" fontId="0" fillId="26" borderId="80" xfId="0" applyFill="1" applyBorder="1" applyAlignment="1" applyProtection="1">
      <alignment horizontal="left" vertical="top" wrapText="1"/>
      <protection hidden="1"/>
    </xf>
    <xf numFmtId="0" fontId="0" fillId="26" borderId="81" xfId="0" applyFill="1" applyBorder="1" applyAlignment="1" applyProtection="1">
      <alignment horizontal="left" vertical="top" wrapText="1"/>
      <protection hidden="1"/>
    </xf>
    <xf numFmtId="0" fontId="0" fillId="0" borderId="80" xfId="0" applyBorder="1" applyAlignment="1" applyProtection="1">
      <alignment horizontal="left" vertical="center" wrapText="1"/>
      <protection hidden="1"/>
    </xf>
    <xf numFmtId="0" fontId="0" fillId="10" borderId="7" xfId="0" applyFill="1" applyBorder="1" applyAlignment="1" applyProtection="1">
      <alignment horizontal="center" vertical="center"/>
      <protection hidden="1"/>
    </xf>
    <xf numFmtId="0" fontId="0" fillId="10" borderId="2" xfId="0" applyFill="1" applyBorder="1" applyAlignment="1" applyProtection="1">
      <alignment horizontal="center" vertical="center"/>
      <protection hidden="1"/>
    </xf>
    <xf numFmtId="0" fontId="0" fillId="10" borderId="60" xfId="0" applyFill="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0" fillId="0" borderId="80" xfId="0" applyBorder="1" applyAlignment="1" applyProtection="1">
      <alignment horizontal="left" vertical="top" wrapText="1"/>
      <protection hidden="1"/>
    </xf>
    <xf numFmtId="0" fontId="0" fillId="0" borderId="5"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16" fillId="0" borderId="0" xfId="0" applyFont="1" applyAlignment="1">
      <alignment horizontal="center" vertical="top" justifyLastLine="1"/>
    </xf>
    <xf numFmtId="0" fontId="10" fillId="21" borderId="14" xfId="0" applyFont="1" applyFill="1" applyBorder="1" applyAlignment="1">
      <alignment horizontal="center"/>
    </xf>
    <xf numFmtId="0" fontId="10" fillId="21" borderId="89" xfId="0" applyFont="1" applyFill="1" applyBorder="1" applyAlignment="1">
      <alignment horizontal="center"/>
    </xf>
    <xf numFmtId="0" fontId="10" fillId="21" borderId="20" xfId="0" applyFont="1" applyFill="1" applyBorder="1" applyAlignment="1">
      <alignment horizontal="center"/>
    </xf>
    <xf numFmtId="184" fontId="3" fillId="18" borderId="11" xfId="0" applyNumberFormat="1" applyFont="1" applyFill="1" applyBorder="1" applyAlignment="1" applyProtection="1">
      <alignment horizontal="center" shrinkToFit="1"/>
      <protection locked="0"/>
    </xf>
    <xf numFmtId="184" fontId="3" fillId="18" borderId="90" xfId="0" applyNumberFormat="1" applyFont="1" applyFill="1" applyBorder="1" applyAlignment="1" applyProtection="1">
      <alignment horizontal="center" shrinkToFit="1"/>
      <protection locked="0"/>
    </xf>
    <xf numFmtId="184" fontId="3" fillId="18" borderId="23" xfId="0" applyNumberFormat="1" applyFont="1" applyFill="1" applyBorder="1" applyAlignment="1" applyProtection="1">
      <alignment horizontal="center" shrinkToFit="1"/>
      <protection locked="0"/>
    </xf>
    <xf numFmtId="0" fontId="11" fillId="18" borderId="7" xfId="0" applyFont="1" applyFill="1" applyBorder="1" applyAlignment="1" applyProtection="1">
      <alignment horizontal="center" wrapText="1"/>
      <protection locked="0"/>
    </xf>
    <xf numFmtId="0" fontId="11" fillId="18" borderId="28" xfId="0" applyFont="1" applyFill="1" applyBorder="1" applyAlignment="1" applyProtection="1">
      <alignment horizontal="center" wrapText="1"/>
      <protection locked="0"/>
    </xf>
    <xf numFmtId="0" fontId="5" fillId="27" borderId="14" xfId="0" applyFont="1" applyFill="1" applyBorder="1" applyAlignment="1">
      <alignment horizontal="center"/>
    </xf>
    <xf numFmtId="0" fontId="5" fillId="27" borderId="20" xfId="0" applyFont="1" applyFill="1" applyBorder="1" applyAlignment="1">
      <alignment horizontal="center"/>
    </xf>
    <xf numFmtId="0" fontId="13" fillId="21" borderId="17" xfId="0" applyFont="1" applyFill="1" applyBorder="1" applyAlignment="1">
      <alignment horizontal="center"/>
    </xf>
    <xf numFmtId="0" fontId="13" fillId="21" borderId="93" xfId="0" applyFont="1" applyFill="1" applyBorder="1" applyAlignment="1">
      <alignment horizontal="center"/>
    </xf>
    <xf numFmtId="0" fontId="4" fillId="18" borderId="7" xfId="0" applyFont="1" applyFill="1" applyBorder="1" applyAlignment="1" applyProtection="1">
      <alignment horizontal="center" shrinkToFit="1"/>
      <protection locked="0"/>
    </xf>
    <xf numFmtId="0" fontId="4" fillId="18" borderId="28" xfId="0" applyFont="1" applyFill="1" applyBorder="1" applyAlignment="1" applyProtection="1">
      <alignment horizontal="center" shrinkToFit="1"/>
      <protection locked="0"/>
    </xf>
    <xf numFmtId="0" fontId="4" fillId="18" borderId="11" xfId="0" applyFont="1" applyFill="1" applyBorder="1" applyAlignment="1" applyProtection="1">
      <alignment horizontal="center" shrinkToFit="1"/>
      <protection locked="0"/>
    </xf>
    <xf numFmtId="0" fontId="4" fillId="18" borderId="23" xfId="0" applyFont="1" applyFill="1" applyBorder="1" applyAlignment="1" applyProtection="1">
      <alignment horizontal="center" shrinkToFit="1"/>
      <protection locked="0"/>
    </xf>
    <xf numFmtId="0" fontId="4" fillId="18" borderId="10" xfId="0" applyFont="1" applyFill="1" applyBorder="1" applyAlignment="1" applyProtection="1">
      <alignment horizontal="center" shrinkToFit="1"/>
      <protection locked="0"/>
    </xf>
    <xf numFmtId="0" fontId="4" fillId="18" borderId="91" xfId="0" applyFont="1" applyFill="1" applyBorder="1" applyAlignment="1" applyProtection="1">
      <alignment horizontal="center" shrinkToFit="1"/>
      <protection locked="0"/>
    </xf>
    <xf numFmtId="0" fontId="4" fillId="18" borderId="7" xfId="0" applyFont="1" applyFill="1" applyBorder="1" applyAlignment="1" applyProtection="1">
      <alignment horizontal="center"/>
      <protection locked="0"/>
    </xf>
    <xf numFmtId="0" fontId="4" fillId="18" borderId="28" xfId="0" applyFont="1" applyFill="1" applyBorder="1" applyAlignment="1" applyProtection="1">
      <alignment horizontal="center"/>
      <protection locked="0"/>
    </xf>
    <xf numFmtId="0" fontId="74" fillId="19" borderId="0" xfId="0" applyFont="1" applyFill="1" applyAlignment="1">
      <alignment horizontal="left"/>
    </xf>
    <xf numFmtId="0" fontId="74" fillId="21" borderId="7" xfId="0" applyFont="1" applyFill="1" applyBorder="1" applyAlignment="1">
      <alignment horizontal="center" wrapText="1"/>
    </xf>
    <xf numFmtId="0" fontId="74" fillId="21" borderId="2" xfId="0" applyFont="1" applyFill="1" applyBorder="1" applyAlignment="1">
      <alignment horizontal="center" wrapText="1"/>
    </xf>
    <xf numFmtId="0" fontId="74" fillId="21" borderId="28" xfId="0" applyFont="1" applyFill="1" applyBorder="1" applyAlignment="1">
      <alignment horizontal="center" wrapText="1"/>
    </xf>
    <xf numFmtId="0" fontId="87" fillId="21" borderId="5" xfId="0" applyFont="1" applyFill="1" applyBorder="1" applyAlignment="1">
      <alignment horizontal="center" wrapText="1"/>
    </xf>
    <xf numFmtId="0" fontId="13" fillId="0" borderId="26" xfId="0" applyFont="1" applyBorder="1" applyAlignment="1">
      <alignment horizontal="right" vertical="top"/>
    </xf>
    <xf numFmtId="0" fontId="13" fillId="0" borderId="4" xfId="0" applyFont="1" applyBorder="1" applyAlignment="1">
      <alignment horizontal="right" vertical="top"/>
    </xf>
    <xf numFmtId="0" fontId="80" fillId="21" borderId="14" xfId="0" applyFont="1" applyFill="1" applyBorder="1" applyAlignment="1">
      <alignment horizontal="center" vertical="center"/>
    </xf>
    <xf numFmtId="0" fontId="80" fillId="21" borderId="89" xfId="0" applyFont="1" applyFill="1" applyBorder="1" applyAlignment="1">
      <alignment horizontal="center" vertical="center"/>
    </xf>
    <xf numFmtId="0" fontId="80" fillId="21" borderId="93" xfId="0" applyFont="1" applyFill="1" applyBorder="1" applyAlignment="1">
      <alignment horizontal="center" vertical="center"/>
    </xf>
    <xf numFmtId="0" fontId="80" fillId="21" borderId="52" xfId="0" applyFont="1" applyFill="1" applyBorder="1" applyAlignment="1">
      <alignment horizontal="center" wrapText="1"/>
    </xf>
    <xf numFmtId="0" fontId="80" fillId="21" borderId="41" xfId="0" applyFont="1" applyFill="1" applyBorder="1" applyAlignment="1">
      <alignment horizontal="center" wrapText="1"/>
    </xf>
    <xf numFmtId="0" fontId="80" fillId="21" borderId="7" xfId="0" applyFont="1" applyFill="1" applyBorder="1" applyAlignment="1">
      <alignment horizontal="center" wrapText="1"/>
    </xf>
    <xf numFmtId="0" fontId="80" fillId="21" borderId="2" xfId="0" applyFont="1" applyFill="1" applyBorder="1" applyAlignment="1">
      <alignment horizontal="center" wrapText="1"/>
    </xf>
    <xf numFmtId="0" fontId="80" fillId="21" borderId="28" xfId="0" applyFont="1" applyFill="1" applyBorder="1" applyAlignment="1">
      <alignment horizontal="center" wrapText="1"/>
    </xf>
    <xf numFmtId="0" fontId="88" fillId="21" borderId="5" xfId="0" applyFont="1" applyFill="1" applyBorder="1" applyAlignment="1">
      <alignment horizontal="center" wrapText="1"/>
    </xf>
    <xf numFmtId="0" fontId="74" fillId="21" borderId="14" xfId="0" applyFont="1" applyFill="1" applyBorder="1" applyAlignment="1">
      <alignment horizontal="center" vertical="center"/>
    </xf>
    <xf numFmtId="0" fontId="74" fillId="21" borderId="89" xfId="0" applyFont="1" applyFill="1" applyBorder="1" applyAlignment="1">
      <alignment horizontal="center" vertical="center"/>
    </xf>
    <xf numFmtId="0" fontId="74" fillId="21" borderId="93" xfId="0" applyFont="1" applyFill="1" applyBorder="1" applyAlignment="1">
      <alignment horizontal="center" vertical="center"/>
    </xf>
    <xf numFmtId="0" fontId="74" fillId="21" borderId="52" xfId="0" applyFont="1" applyFill="1" applyBorder="1" applyAlignment="1">
      <alignment horizontal="center" wrapText="1"/>
    </xf>
    <xf numFmtId="0" fontId="74" fillId="21" borderId="41" xfId="0" applyFont="1" applyFill="1" applyBorder="1" applyAlignment="1">
      <alignment horizontal="center" wrapText="1"/>
    </xf>
    <xf numFmtId="177" fontId="5" fillId="21" borderId="52" xfId="0" applyNumberFormat="1" applyFont="1" applyFill="1" applyBorder="1" applyAlignment="1">
      <alignment horizontal="center" vertical="center" shrinkToFit="1"/>
    </xf>
    <xf numFmtId="177" fontId="5" fillId="21" borderId="41" xfId="0" applyNumberFormat="1" applyFont="1" applyFill="1" applyBorder="1" applyAlignment="1">
      <alignment horizontal="center" vertical="center" shrinkToFit="1"/>
    </xf>
    <xf numFmtId="0" fontId="12" fillId="21" borderId="52" xfId="0" applyFont="1" applyFill="1" applyBorder="1" applyAlignment="1">
      <alignment horizontal="center" vertical="center" justifyLastLine="1"/>
    </xf>
    <xf numFmtId="0" fontId="12" fillId="21" borderId="41" xfId="0" applyFont="1" applyFill="1" applyBorder="1" applyAlignment="1">
      <alignment horizontal="center" vertical="center" justifyLastLine="1"/>
    </xf>
    <xf numFmtId="0" fontId="5" fillId="21" borderId="7" xfId="0" applyFont="1" applyFill="1" applyBorder="1" applyAlignment="1">
      <alignment horizontal="center" vertical="center" wrapText="1"/>
    </xf>
    <xf numFmtId="0" fontId="5" fillId="21" borderId="25" xfId="0" applyFont="1" applyFill="1" applyBorder="1" applyAlignment="1">
      <alignment horizontal="center" vertical="center" wrapText="1"/>
    </xf>
    <xf numFmtId="0" fontId="13" fillId="0" borderId="35" xfId="0" applyFont="1" applyBorder="1" applyAlignment="1">
      <alignment horizontal="left" wrapText="1"/>
    </xf>
    <xf numFmtId="0" fontId="13" fillId="0" borderId="0" xfId="0" applyFont="1" applyAlignment="1">
      <alignment horizontal="left" wrapText="1"/>
    </xf>
    <xf numFmtId="0" fontId="80" fillId="21" borderId="34" xfId="0" applyFont="1" applyFill="1" applyBorder="1" applyAlignment="1">
      <alignment horizontal="center" wrapText="1"/>
    </xf>
    <xf numFmtId="0" fontId="80" fillId="21" borderId="26" xfId="0" applyFont="1" applyFill="1" applyBorder="1" applyAlignment="1">
      <alignment horizontal="center" wrapText="1"/>
    </xf>
    <xf numFmtId="0" fontId="80" fillId="21" borderId="31" xfId="0" applyFont="1" applyFill="1" applyBorder="1" applyAlignment="1">
      <alignment horizontal="center" wrapText="1"/>
    </xf>
    <xf numFmtId="49" fontId="6" fillId="18" borderId="7" xfId="0" applyNumberFormat="1" applyFont="1" applyFill="1" applyBorder="1" applyAlignment="1" applyProtection="1">
      <alignment horizontal="center" vertical="center" shrinkToFit="1"/>
      <protection locked="0"/>
    </xf>
    <xf numFmtId="49" fontId="6" fillId="18" borderId="25" xfId="0" applyNumberFormat="1" applyFont="1" applyFill="1" applyBorder="1" applyAlignment="1" applyProtection="1">
      <alignment horizontal="center" vertical="center" shrinkToFit="1"/>
      <protection locked="0"/>
    </xf>
    <xf numFmtId="49" fontId="6" fillId="18" borderId="7" xfId="0" applyNumberFormat="1" applyFont="1" applyFill="1" applyBorder="1" applyAlignment="1" applyProtection="1">
      <alignment horizontal="center" vertical="center"/>
      <protection locked="0"/>
    </xf>
    <xf numFmtId="49" fontId="6" fillId="18" borderId="25" xfId="0" applyNumberFormat="1" applyFont="1" applyFill="1" applyBorder="1" applyAlignment="1" applyProtection="1">
      <alignment horizontal="center" vertical="center"/>
      <protection locked="0"/>
    </xf>
    <xf numFmtId="49" fontId="6" fillId="25" borderId="32" xfId="0" applyNumberFormat="1" applyFont="1" applyFill="1" applyBorder="1" applyAlignment="1" applyProtection="1">
      <alignment horizontal="center" vertical="center" shrinkToFit="1"/>
      <protection locked="0"/>
    </xf>
    <xf numFmtId="49" fontId="6" fillId="25" borderId="92" xfId="0" applyNumberFormat="1" applyFont="1" applyFill="1" applyBorder="1" applyAlignment="1" applyProtection="1">
      <alignment horizontal="center" vertical="center" shrinkToFit="1"/>
      <protection locked="0"/>
    </xf>
    <xf numFmtId="49" fontId="6" fillId="25" borderId="32" xfId="0" applyNumberFormat="1" applyFont="1" applyFill="1" applyBorder="1" applyAlignment="1" applyProtection="1">
      <alignment horizontal="center" vertical="center"/>
      <protection locked="0"/>
    </xf>
    <xf numFmtId="49" fontId="6" fillId="25" borderId="92" xfId="0" applyNumberFormat="1" applyFont="1" applyFill="1" applyBorder="1" applyAlignment="1" applyProtection="1">
      <alignment horizontal="center" vertical="center"/>
      <protection locked="0"/>
    </xf>
    <xf numFmtId="58" fontId="6" fillId="0" borderId="0" xfId="0" applyNumberFormat="1" applyFont="1" applyAlignment="1" applyProtection="1">
      <alignment horizontal="center"/>
      <protection locked="0"/>
    </xf>
    <xf numFmtId="0" fontId="4" fillId="0" borderId="0" xfId="0" applyFont="1" applyAlignment="1" applyProtection="1">
      <alignment horizontal="distributed" vertical="center" justifyLastLine="1"/>
      <protection locked="0"/>
    </xf>
    <xf numFmtId="0" fontId="8" fillId="0" borderId="85" xfId="0" applyFont="1" applyBorder="1" applyAlignment="1">
      <alignment horizontal="right" vertical="center" indent="1" shrinkToFit="1"/>
    </xf>
    <xf numFmtId="0" fontId="8" fillId="0" borderId="100" xfId="0" applyFont="1" applyBorder="1" applyAlignment="1">
      <alignment horizontal="right" vertical="center" indent="1" shrinkToFit="1"/>
    </xf>
    <xf numFmtId="0" fontId="6" fillId="0" borderId="99" xfId="0" applyFont="1" applyBorder="1" applyAlignment="1" applyProtection="1">
      <alignment horizontal="right"/>
      <protection locked="0"/>
    </xf>
    <xf numFmtId="0" fontId="4" fillId="0" borderId="99" xfId="0" applyFont="1" applyBorder="1" applyAlignment="1" applyProtection="1">
      <alignment horizontal="distributed" vertical="center" justifyLastLine="1"/>
      <protection locked="0"/>
    </xf>
    <xf numFmtId="0" fontId="74" fillId="19" borderId="4" xfId="0" applyFont="1" applyFill="1" applyBorder="1" applyAlignment="1">
      <alignment horizontal="left"/>
    </xf>
    <xf numFmtId="0" fontId="11" fillId="18" borderId="7" xfId="0" applyFont="1" applyFill="1" applyBorder="1" applyAlignment="1" applyProtection="1">
      <alignment horizontal="center" shrinkToFit="1"/>
      <protection locked="0"/>
    </xf>
    <xf numFmtId="0" fontId="11" fillId="18" borderId="28" xfId="0" applyFont="1" applyFill="1" applyBorder="1" applyAlignment="1" applyProtection="1">
      <alignment horizontal="center" shrinkToFit="1"/>
      <protection locked="0"/>
    </xf>
    <xf numFmtId="0" fontId="12" fillId="0" borderId="35" xfId="0" applyFont="1" applyBorder="1" applyAlignment="1">
      <alignment horizontal="center" vertical="center"/>
    </xf>
    <xf numFmtId="0" fontId="12" fillId="0" borderId="0" xfId="0" applyFont="1" applyAlignment="1">
      <alignment horizontal="center" vertical="center"/>
    </xf>
    <xf numFmtId="0" fontId="13" fillId="0" borderId="35" xfId="0" applyFont="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center" vertical="top" wrapText="1"/>
    </xf>
    <xf numFmtId="49" fontId="6" fillId="8" borderId="0" xfId="9" applyNumberFormat="1" applyFill="1" applyAlignment="1">
      <alignment horizontal="center" vertical="center"/>
    </xf>
    <xf numFmtId="49" fontId="11" fillId="8" borderId="5" xfId="9" applyNumberFormat="1" applyFont="1" applyFill="1" applyBorder="1" applyAlignment="1" applyProtection="1">
      <alignment horizontal="center" vertical="center"/>
      <protection locked="0"/>
    </xf>
    <xf numFmtId="0" fontId="54" fillId="12" borderId="63" xfId="9" applyFont="1" applyFill="1" applyBorder="1" applyAlignment="1" applyProtection="1">
      <alignment horizontal="center" vertical="center"/>
      <protection hidden="1"/>
    </xf>
    <xf numFmtId="186" fontId="22" fillId="12" borderId="34" xfId="9" applyNumberFormat="1" applyFont="1" applyFill="1" applyBorder="1" applyAlignment="1" applyProtection="1">
      <alignment horizontal="center"/>
      <protection hidden="1"/>
    </xf>
    <xf numFmtId="186" fontId="22" fillId="12" borderId="26" xfId="9" applyNumberFormat="1" applyFont="1" applyFill="1" applyBorder="1" applyAlignment="1" applyProtection="1">
      <alignment horizontal="center"/>
      <protection hidden="1"/>
    </xf>
    <xf numFmtId="186" fontId="22" fillId="12" borderId="104" xfId="9" applyNumberFormat="1" applyFont="1" applyFill="1" applyBorder="1" applyAlignment="1" applyProtection="1">
      <alignment horizontal="center"/>
      <protection hidden="1"/>
    </xf>
    <xf numFmtId="0" fontId="11" fillId="12" borderId="76" xfId="9" applyFont="1" applyFill="1" applyBorder="1" applyAlignment="1">
      <alignment horizontal="center"/>
    </xf>
    <xf numFmtId="0" fontId="11" fillId="12" borderId="88" xfId="9" applyFont="1" applyFill="1" applyBorder="1" applyAlignment="1">
      <alignment horizontal="center"/>
    </xf>
    <xf numFmtId="0" fontId="11" fillId="12" borderId="105" xfId="9" applyFont="1" applyFill="1" applyBorder="1" applyAlignment="1">
      <alignment horizontal="center"/>
    </xf>
    <xf numFmtId="0" fontId="11" fillId="0" borderId="70" xfId="9" applyFont="1" applyBorder="1" applyAlignment="1" applyProtection="1">
      <alignment horizontal="center" vertical="center"/>
      <protection locked="0"/>
    </xf>
    <xf numFmtId="0" fontId="11" fillId="0" borderId="71" xfId="9" applyFont="1" applyBorder="1" applyAlignment="1" applyProtection="1">
      <alignment horizontal="center" vertical="center"/>
      <protection locked="0"/>
    </xf>
    <xf numFmtId="187" fontId="11" fillId="0" borderId="71" xfId="9" applyNumberFormat="1" applyFont="1" applyBorder="1" applyAlignment="1" applyProtection="1">
      <alignment horizontal="center" vertical="center"/>
      <protection hidden="1"/>
    </xf>
    <xf numFmtId="187" fontId="11" fillId="0" borderId="72" xfId="9" applyNumberFormat="1" applyFont="1" applyBorder="1" applyAlignment="1" applyProtection="1">
      <alignment horizontal="center" vertical="center"/>
      <protection hidden="1"/>
    </xf>
    <xf numFmtId="0" fontId="6" fillId="0" borderId="57" xfId="9" applyBorder="1" applyAlignment="1">
      <alignment horizontal="center" vertical="center"/>
    </xf>
    <xf numFmtId="0" fontId="6" fillId="8" borderId="57" xfId="9" applyFill="1" applyBorder="1" applyAlignment="1">
      <alignment horizontal="center" vertical="center"/>
    </xf>
    <xf numFmtId="0" fontId="6" fillId="8" borderId="83" xfId="9" applyFill="1" applyBorder="1" applyAlignment="1">
      <alignment horizontal="center" vertical="center"/>
    </xf>
    <xf numFmtId="0" fontId="6" fillId="8" borderId="86" xfId="9" applyFill="1" applyBorder="1" applyAlignment="1">
      <alignment horizontal="center" vertical="center"/>
    </xf>
    <xf numFmtId="0" fontId="6" fillId="8" borderId="87" xfId="9" applyFill="1" applyBorder="1" applyAlignment="1">
      <alignment horizontal="center" vertical="center"/>
    </xf>
    <xf numFmtId="0" fontId="6" fillId="0" borderId="67" xfId="9" applyBorder="1" applyAlignment="1">
      <alignment horizontal="center" vertical="center"/>
    </xf>
    <xf numFmtId="0" fontId="6" fillId="0" borderId="68" xfId="9" applyBorder="1" applyAlignment="1">
      <alignment horizontal="center" vertical="center"/>
    </xf>
    <xf numFmtId="0" fontId="6" fillId="0" borderId="69" xfId="9" applyBorder="1" applyAlignment="1">
      <alignment horizontal="center" vertical="center"/>
    </xf>
    <xf numFmtId="0" fontId="11" fillId="0" borderId="5" xfId="9" applyFont="1" applyBorder="1" applyAlignment="1" applyProtection="1">
      <alignment horizontal="center" vertical="center"/>
      <protection locked="0"/>
    </xf>
    <xf numFmtId="186" fontId="11" fillId="12" borderId="63" xfId="9" applyNumberFormat="1" applyFont="1" applyFill="1" applyBorder="1" applyAlignment="1" applyProtection="1">
      <alignment horizontal="center" vertical="center"/>
      <protection hidden="1"/>
    </xf>
    <xf numFmtId="0" fontId="48" fillId="6" borderId="0" xfId="9" applyFont="1" applyFill="1" applyAlignment="1">
      <alignment horizontal="left"/>
    </xf>
    <xf numFmtId="185" fontId="11" fillId="12" borderId="75" xfId="9" applyNumberFormat="1" applyFont="1" applyFill="1" applyBorder="1" applyAlignment="1">
      <alignment horizontal="center" vertical="center" wrapText="1"/>
    </xf>
    <xf numFmtId="185" fontId="11" fillId="12" borderId="78" xfId="9" applyNumberFormat="1" applyFont="1" applyFill="1" applyBorder="1" applyAlignment="1">
      <alignment horizontal="center" vertical="center" wrapText="1"/>
    </xf>
    <xf numFmtId="186" fontId="11" fillId="12" borderId="63" xfId="9" applyNumberFormat="1" applyFont="1" applyFill="1" applyBorder="1" applyAlignment="1">
      <alignment horizontal="center" vertical="center"/>
    </xf>
    <xf numFmtId="0" fontId="11" fillId="12" borderId="76" xfId="9" applyFont="1" applyFill="1" applyBorder="1"/>
    <xf numFmtId="0" fontId="11" fillId="12" borderId="77" xfId="9" applyFont="1" applyFill="1" applyBorder="1"/>
    <xf numFmtId="0" fontId="6" fillId="12" borderId="83" xfId="9" applyFill="1" applyBorder="1" applyAlignment="1">
      <alignment horizontal="center" vertical="center"/>
    </xf>
    <xf numFmtId="0" fontId="6" fillId="12" borderId="84" xfId="9" applyFill="1" applyBorder="1" applyAlignment="1">
      <alignment horizontal="center" vertical="center"/>
    </xf>
    <xf numFmtId="0" fontId="6" fillId="12" borderId="57" xfId="9" applyFill="1" applyBorder="1" applyAlignment="1">
      <alignment horizontal="center" vertical="center"/>
    </xf>
    <xf numFmtId="49" fontId="11" fillId="12" borderId="5" xfId="9" applyNumberFormat="1" applyFont="1" applyFill="1" applyBorder="1" applyAlignment="1">
      <alignment horizontal="center" vertical="center"/>
    </xf>
    <xf numFmtId="0" fontId="11" fillId="12" borderId="5" xfId="9" applyFont="1" applyFill="1" applyBorder="1" applyAlignment="1">
      <alignment horizontal="center" vertical="center"/>
    </xf>
    <xf numFmtId="186" fontId="11" fillId="12" borderId="34" xfId="9" applyNumberFormat="1" applyFont="1" applyFill="1" applyBorder="1" applyAlignment="1">
      <alignment horizontal="center"/>
    </xf>
    <xf numFmtId="186" fontId="11" fillId="12" borderId="31" xfId="9" applyNumberFormat="1" applyFont="1" applyFill="1" applyBorder="1" applyAlignment="1">
      <alignment horizontal="center"/>
    </xf>
    <xf numFmtId="0" fontId="6" fillId="12" borderId="67" xfId="9" applyFill="1" applyBorder="1" applyAlignment="1">
      <alignment horizontal="center" vertical="center"/>
    </xf>
    <xf numFmtId="0" fontId="6" fillId="12" borderId="68" xfId="9" applyFill="1" applyBorder="1" applyAlignment="1">
      <alignment horizontal="center" vertical="center"/>
    </xf>
    <xf numFmtId="0" fontId="6" fillId="12" borderId="69" xfId="9" applyFill="1" applyBorder="1" applyAlignment="1">
      <alignment horizontal="center" vertical="center"/>
    </xf>
    <xf numFmtId="0" fontId="11" fillId="12" borderId="70" xfId="9" applyFont="1" applyFill="1" applyBorder="1" applyAlignment="1">
      <alignment horizontal="center" vertical="center"/>
    </xf>
    <xf numFmtId="0" fontId="11" fillId="12" borderId="71" xfId="9" applyFont="1" applyFill="1" applyBorder="1" applyAlignment="1">
      <alignment horizontal="center" vertical="center"/>
    </xf>
    <xf numFmtId="0" fontId="11" fillId="12" borderId="72" xfId="9" applyFont="1" applyFill="1" applyBorder="1" applyAlignment="1">
      <alignment horizontal="center" vertical="center"/>
    </xf>
    <xf numFmtId="0" fontId="23" fillId="0" borderId="7" xfId="0" applyFont="1" applyBorder="1" applyAlignment="1">
      <alignment horizontal="distributed" vertical="center" justifyLastLine="1"/>
    </xf>
    <xf numFmtId="0" fontId="23" fillId="0" borderId="2" xfId="0" applyFont="1" applyBorder="1" applyAlignment="1">
      <alignment horizontal="distributed" vertical="center" justifyLastLine="1"/>
    </xf>
    <xf numFmtId="0" fontId="23" fillId="0" borderId="28" xfId="0" applyFont="1" applyBorder="1" applyAlignment="1">
      <alignment horizontal="distributed" vertical="center" justifyLastLine="1"/>
    </xf>
    <xf numFmtId="0" fontId="30" fillId="0" borderId="0" xfId="0" applyFont="1" applyAlignment="1">
      <alignment horizontal="center" vertical="center"/>
    </xf>
    <xf numFmtId="0" fontId="31" fillId="0" borderId="0" xfId="0" applyFont="1" applyAlignment="1">
      <alignment horizontal="center" vertical="center"/>
    </xf>
    <xf numFmtId="0" fontId="22" fillId="0" borderId="0" xfId="0" applyFont="1" applyAlignment="1">
      <alignment horizontal="center" vertical="center"/>
    </xf>
    <xf numFmtId="187" fontId="28" fillId="0" borderId="7" xfId="0" applyNumberFormat="1" applyFont="1" applyBorder="1" applyAlignment="1" applyProtection="1">
      <alignment horizontal="center" vertical="center"/>
      <protection hidden="1"/>
    </xf>
    <xf numFmtId="187" fontId="28" fillId="0" borderId="2" xfId="0" applyNumberFormat="1" applyFont="1" applyBorder="1" applyAlignment="1" applyProtection="1">
      <alignment horizontal="center" vertical="center"/>
      <protection hidden="1"/>
    </xf>
    <xf numFmtId="187" fontId="28" fillId="0" borderId="28" xfId="0" applyNumberFormat="1" applyFont="1" applyBorder="1" applyAlignment="1" applyProtection="1">
      <alignment horizontal="center" vertical="center"/>
      <protection hidden="1"/>
    </xf>
    <xf numFmtId="187" fontId="28" fillId="0" borderId="4" xfId="0" applyNumberFormat="1" applyFont="1" applyBorder="1" applyAlignment="1" applyProtection="1">
      <alignment horizontal="center" vertical="center"/>
      <protection locked="0"/>
    </xf>
    <xf numFmtId="0" fontId="23" fillId="0" borderId="5" xfId="0" applyFont="1" applyBorder="1" applyAlignment="1">
      <alignment horizontal="distributed" vertical="center" justifyLastLine="1"/>
    </xf>
    <xf numFmtId="187" fontId="28" fillId="0" borderId="5" xfId="0" applyNumberFormat="1" applyFont="1" applyBorder="1" applyAlignment="1">
      <alignment horizontal="center" vertical="center"/>
    </xf>
    <xf numFmtId="0" fontId="23" fillId="0" borderId="32" xfId="0" applyFont="1" applyBorder="1" applyAlignment="1">
      <alignment horizontal="center" vertical="center"/>
    </xf>
    <xf numFmtId="0" fontId="23" fillId="0" borderId="4" xfId="0" applyFont="1" applyBorder="1" applyAlignment="1">
      <alignment horizontal="center" vertical="center"/>
    </xf>
    <xf numFmtId="0" fontId="23" fillId="0" borderId="30" xfId="0" applyFont="1" applyBorder="1" applyAlignment="1">
      <alignment horizontal="center" vertical="center"/>
    </xf>
    <xf numFmtId="0" fontId="28" fillId="0" borderId="4" xfId="0" applyFont="1" applyBorder="1" applyAlignment="1" applyProtection="1">
      <alignment horizontal="left" vertical="center" indent="1"/>
      <protection locked="0"/>
    </xf>
    <xf numFmtId="0" fontId="28" fillId="0" borderId="4" xfId="0" applyFont="1" applyBorder="1" applyAlignment="1" applyProtection="1">
      <alignment horizontal="left" vertical="center" indent="2"/>
      <protection locked="0"/>
    </xf>
    <xf numFmtId="187" fontId="28" fillId="0" borderId="7" xfId="0" applyNumberFormat="1" applyFont="1" applyBorder="1" applyAlignment="1">
      <alignment horizontal="center" vertical="center"/>
    </xf>
    <xf numFmtId="187" fontId="28" fillId="0" borderId="2" xfId="0" applyNumberFormat="1" applyFont="1" applyBorder="1" applyAlignment="1">
      <alignment horizontal="center" vertical="center"/>
    </xf>
    <xf numFmtId="0" fontId="23" fillId="0" borderId="0" xfId="0" applyFont="1" applyAlignment="1">
      <alignment horizontal="center" vertical="center"/>
    </xf>
    <xf numFmtId="0" fontId="21" fillId="16" borderId="5" xfId="0" applyFont="1" applyFill="1" applyBorder="1" applyAlignment="1">
      <alignment horizontal="center" vertical="center"/>
    </xf>
    <xf numFmtId="0" fontId="74" fillId="0" borderId="2" xfId="0" applyFont="1" applyBorder="1" applyAlignment="1">
      <alignment horizontal="right" vertical="top" wrapText="1"/>
    </xf>
    <xf numFmtId="0" fontId="7" fillId="22" borderId="52" xfId="0" applyFont="1" applyFill="1" applyBorder="1" applyAlignment="1">
      <alignment horizontal="center" vertical="center" wrapText="1" shrinkToFit="1"/>
    </xf>
    <xf numFmtId="0" fontId="7" fillId="22" borderId="41" xfId="0" applyFont="1" applyFill="1" applyBorder="1" applyAlignment="1">
      <alignment horizontal="center" vertical="center" shrinkToFit="1"/>
    </xf>
    <xf numFmtId="0" fontId="17" fillId="15" borderId="5" xfId="0" applyFont="1" applyFill="1" applyBorder="1" applyAlignment="1">
      <alignment horizontal="center" vertical="center" shrinkToFit="1"/>
    </xf>
    <xf numFmtId="0" fontId="17" fillId="4" borderId="5" xfId="0" applyFont="1" applyFill="1" applyBorder="1" applyAlignment="1">
      <alignment vertical="center" shrinkToFit="1"/>
    </xf>
    <xf numFmtId="0" fontId="17" fillId="4" borderId="5" xfId="0" applyFont="1" applyFill="1" applyBorder="1" applyAlignment="1">
      <alignment horizontal="center" vertical="center" shrinkToFit="1"/>
    </xf>
    <xf numFmtId="0" fontId="17" fillId="4" borderId="5" xfId="0" applyFont="1" applyFill="1" applyBorder="1" applyAlignment="1">
      <alignment horizontal="center" vertical="center" wrapText="1" shrinkToFit="1"/>
    </xf>
    <xf numFmtId="49" fontId="64" fillId="15" borderId="52" xfId="0" applyNumberFormat="1" applyFont="1" applyFill="1" applyBorder="1" applyAlignment="1">
      <alignment horizontal="center" vertical="center" wrapText="1" shrinkToFit="1"/>
    </xf>
    <xf numFmtId="49" fontId="64" fillId="15" borderId="41" xfId="0" applyNumberFormat="1" applyFont="1" applyFill="1" applyBorder="1" applyAlignment="1">
      <alignment horizontal="center" vertical="center" wrapText="1" shrinkToFit="1"/>
    </xf>
    <xf numFmtId="49" fontId="64" fillId="15" borderId="52" xfId="0" applyNumberFormat="1" applyFont="1" applyFill="1" applyBorder="1" applyAlignment="1">
      <alignment horizontal="center" vertical="center" shrinkToFit="1"/>
    </xf>
    <xf numFmtId="49" fontId="64" fillId="15" borderId="41" xfId="0" applyNumberFormat="1" applyFont="1" applyFill="1" applyBorder="1" applyAlignment="1">
      <alignment horizontal="center" vertical="center" shrinkToFit="1"/>
    </xf>
    <xf numFmtId="0" fontId="64" fillId="15" borderId="52" xfId="0" applyFont="1" applyFill="1" applyBorder="1" applyAlignment="1">
      <alignment horizontal="center" vertical="center" shrinkToFit="1"/>
    </xf>
    <xf numFmtId="0" fontId="64" fillId="15" borderId="41" xfId="0" applyFont="1" applyFill="1" applyBorder="1" applyAlignment="1">
      <alignment horizontal="center" vertical="center" shrinkToFit="1"/>
    </xf>
    <xf numFmtId="0" fontId="64" fillId="15" borderId="52" xfId="0" applyFont="1" applyFill="1" applyBorder="1" applyAlignment="1">
      <alignment horizontal="center" vertical="center"/>
    </xf>
    <xf numFmtId="0" fontId="64" fillId="15" borderId="41" xfId="0" applyFont="1" applyFill="1" applyBorder="1" applyAlignment="1">
      <alignment horizontal="center" vertical="center"/>
    </xf>
    <xf numFmtId="0" fontId="64" fillId="15" borderId="52" xfId="0" applyFont="1" applyFill="1" applyBorder="1" applyAlignment="1">
      <alignment horizontal="center" vertical="center" wrapText="1"/>
    </xf>
    <xf numFmtId="0" fontId="64" fillId="15" borderId="41" xfId="0" applyFont="1" applyFill="1" applyBorder="1" applyAlignment="1">
      <alignment horizontal="center" vertical="center" wrapText="1"/>
    </xf>
    <xf numFmtId="49" fontId="36" fillId="0" borderId="52" xfId="0" applyNumberFormat="1" applyFont="1" applyBorder="1" applyAlignment="1">
      <alignment horizontal="center" vertical="center" shrinkToFit="1"/>
    </xf>
    <xf numFmtId="49" fontId="36" fillId="0" borderId="41" xfId="0" applyNumberFormat="1" applyFont="1" applyBorder="1" applyAlignment="1">
      <alignment horizontal="center" vertical="center" shrinkToFit="1"/>
    </xf>
    <xf numFmtId="0" fontId="64" fillId="15" borderId="52" xfId="0" applyFont="1" applyFill="1" applyBorder="1" applyAlignment="1">
      <alignment horizontal="center" vertical="center" wrapText="1" shrinkToFit="1"/>
    </xf>
    <xf numFmtId="0" fontId="64" fillId="15" borderId="41" xfId="0" applyFont="1" applyFill="1" applyBorder="1" applyAlignment="1">
      <alignment horizontal="center" vertical="center" wrapText="1" shrinkToFit="1"/>
    </xf>
    <xf numFmtId="0" fontId="64" fillId="15" borderId="52" xfId="0" applyFont="1" applyFill="1" applyBorder="1" applyAlignment="1">
      <alignment horizontal="center" vertical="center" textRotation="255"/>
    </xf>
    <xf numFmtId="0" fontId="64" fillId="15" borderId="41" xfId="0" applyFont="1" applyFill="1" applyBorder="1" applyAlignment="1">
      <alignment horizontal="center" vertical="center" textRotation="255"/>
    </xf>
    <xf numFmtId="49" fontId="35" fillId="0" borderId="52" xfId="0" applyNumberFormat="1" applyFont="1" applyBorder="1" applyAlignment="1">
      <alignment vertical="center" shrinkToFit="1"/>
    </xf>
    <xf numFmtId="49" fontId="35" fillId="0" borderId="41" xfId="0" applyNumberFormat="1" applyFont="1" applyBorder="1" applyAlignment="1">
      <alignment vertical="center" shrinkToFit="1"/>
    </xf>
    <xf numFmtId="0" fontId="7" fillId="24" borderId="5" xfId="0" applyFont="1" applyFill="1" applyBorder="1" applyAlignment="1">
      <alignment horizontal="center" vertical="top" wrapText="1" shrinkToFit="1"/>
    </xf>
    <xf numFmtId="0" fontId="7" fillId="24" borderId="5" xfId="0" applyFont="1" applyFill="1" applyBorder="1" applyAlignment="1">
      <alignment horizontal="center" vertical="top" shrinkToFit="1"/>
    </xf>
    <xf numFmtId="0" fontId="7" fillId="24" borderId="5" xfId="0" applyFont="1" applyFill="1" applyBorder="1" applyAlignment="1">
      <alignment horizontal="center" vertical="center" textRotation="255" shrinkToFit="1"/>
    </xf>
    <xf numFmtId="0" fontId="7" fillId="24" borderId="5" xfId="0" applyFont="1" applyFill="1" applyBorder="1" applyAlignment="1">
      <alignment horizontal="center" vertical="center" shrinkToFit="1"/>
    </xf>
    <xf numFmtId="0" fontId="17" fillId="24" borderId="5" xfId="0" applyFont="1" applyFill="1" applyBorder="1" applyAlignment="1">
      <alignment horizontal="center" vertical="center" shrinkToFit="1"/>
    </xf>
    <xf numFmtId="0" fontId="7" fillId="24" borderId="5" xfId="0" applyFont="1" applyFill="1" applyBorder="1" applyAlignment="1">
      <alignment horizontal="center" vertical="center" wrapText="1" shrinkToFit="1"/>
    </xf>
    <xf numFmtId="0" fontId="6" fillId="24" borderId="35" xfId="0" applyFont="1" applyFill="1" applyBorder="1" applyAlignment="1" applyProtection="1">
      <alignment horizontal="left" vertical="top" wrapText="1"/>
      <protection locked="0"/>
    </xf>
    <xf numFmtId="0" fontId="6" fillId="24" borderId="0" xfId="0" applyFont="1" applyFill="1" applyAlignment="1" applyProtection="1">
      <alignment horizontal="left" vertical="top" wrapText="1"/>
      <protection locked="0"/>
    </xf>
    <xf numFmtId="0" fontId="88" fillId="0" borderId="5" xfId="0" applyFont="1" applyBorder="1" applyAlignment="1" applyProtection="1">
      <alignment horizontal="center" wrapText="1"/>
      <protection locked="0"/>
    </xf>
  </cellXfs>
  <cellStyles count="1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ハイパーリンク 2" xfId="5" xr:uid="{00000000-0005-0000-0000-000004000000}"/>
    <cellStyle name="金額" xfId="6" xr:uid="{00000000-0005-0000-0000-000005000000}"/>
    <cellStyle name="桁区切り" xfId="7" builtinId="6"/>
    <cellStyle name="通貨" xfId="11" builtinId="7"/>
    <cellStyle name="標準" xfId="0" builtinId="0"/>
    <cellStyle name="標準 2" xfId="8" xr:uid="{00000000-0005-0000-0000-000009000000}"/>
    <cellStyle name="標準 3" xfId="9" xr:uid="{00000000-0005-0000-0000-00000A000000}"/>
    <cellStyle name="標準 4" xfId="10" xr:uid="{00000000-0005-0000-0000-00000B000000}"/>
  </cellStyles>
  <dxfs count="103">
    <dxf>
      <border>
        <bottom style="thin">
          <color auto="1"/>
        </bottom>
        <vertical/>
        <horizontal/>
      </border>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indexed="31"/>
        </patternFill>
      </fill>
    </dxf>
    <dxf>
      <fill>
        <patternFill>
          <bgColor rgb="FFCCCCFF"/>
        </patternFill>
      </fill>
    </dxf>
    <dxf>
      <fill>
        <patternFill>
          <bgColor theme="0"/>
        </patternFill>
      </fill>
    </dxf>
    <dxf>
      <font>
        <condense val="0"/>
        <extend val="0"/>
      </font>
    </dxf>
    <dxf>
      <font>
        <b/>
        <i val="0"/>
        <condense val="0"/>
        <extend val="0"/>
        <color indexed="10"/>
      </font>
    </dxf>
    <dxf>
      <font>
        <b/>
        <i val="0"/>
        <condense val="0"/>
        <extend val="0"/>
        <color indexed="10"/>
      </font>
    </dxf>
    <dxf>
      <font>
        <condense val="0"/>
        <extend val="0"/>
      </font>
    </dxf>
    <dxf>
      <fill>
        <patternFill patternType="none">
          <bgColor auto="1"/>
        </patternFill>
      </fill>
    </dxf>
    <dxf>
      <font>
        <b/>
        <i val="0"/>
        <condense val="0"/>
        <extend val="0"/>
        <color indexed="10"/>
      </font>
    </dxf>
    <dxf>
      <font>
        <condense val="0"/>
        <extend val="0"/>
      </font>
    </dxf>
    <dxf>
      <font>
        <b/>
        <i val="0"/>
        <condense val="0"/>
        <extend val="0"/>
        <color indexed="10"/>
      </font>
    </dxf>
    <dxf>
      <font>
        <condense val="0"/>
        <extend val="0"/>
      </font>
    </dxf>
    <dxf>
      <fill>
        <patternFill>
          <bgColor rgb="FFCCCCFF"/>
        </patternFill>
      </fill>
    </dxf>
    <dxf>
      <fill>
        <patternFill>
          <bgColor indexed="31"/>
        </patternFill>
      </fill>
    </dxf>
    <dxf>
      <fill>
        <patternFill>
          <bgColor indexed="31"/>
        </patternFill>
      </fill>
    </dxf>
    <dxf>
      <fill>
        <patternFill>
          <bgColor indexed="31"/>
        </patternFill>
      </fill>
    </dxf>
    <dxf>
      <fill>
        <patternFill patternType="none">
          <bgColor auto="1"/>
        </patternFill>
      </fill>
    </dxf>
    <dxf>
      <fill>
        <patternFill patternType="none">
          <bgColor auto="1"/>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rgb="FFCCCCFF"/>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theme="7" tint="0.79998168889431442"/>
        </patternFill>
      </fill>
    </dxf>
    <dxf>
      <fill>
        <patternFill>
          <bgColor indexed="31"/>
        </patternFill>
      </fill>
    </dxf>
    <dxf>
      <fill>
        <patternFill>
          <bgColor theme="7" tint="0.7999816888943144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patternType="none">
          <bgColor auto="1"/>
        </patternFill>
      </fill>
    </dxf>
    <dxf>
      <font>
        <condense val="0"/>
        <extend val="0"/>
        <color indexed="41"/>
      </font>
    </dxf>
    <dxf>
      <font>
        <color rgb="FFCCFFFF"/>
      </font>
    </dxf>
    <dxf>
      <font>
        <color theme="0"/>
      </font>
      <fill>
        <patternFill>
          <bgColor theme="0"/>
        </patternFill>
      </fill>
    </dxf>
    <dxf>
      <font>
        <condense val="0"/>
        <extend val="0"/>
      </font>
    </dxf>
    <dxf>
      <font>
        <b/>
        <i val="0"/>
        <condense val="0"/>
        <extend val="0"/>
        <color indexed="10"/>
      </font>
    </dxf>
    <dxf>
      <font>
        <b/>
        <i val="0"/>
        <condense val="0"/>
        <extend val="0"/>
        <color indexed="10"/>
      </font>
    </dxf>
    <dxf>
      <font>
        <condense val="0"/>
        <extend val="0"/>
      </font>
    </dxf>
    <dxf>
      <fill>
        <patternFill>
          <bgColor indexed="31"/>
        </patternFill>
      </fill>
    </dxf>
    <dxf>
      <fill>
        <patternFill>
          <bgColor indexed="31"/>
        </patternFill>
      </fill>
    </dxf>
    <dxf>
      <fill>
        <patternFill>
          <bgColor rgb="FFCCCCFF"/>
        </patternFill>
      </fill>
    </dxf>
    <dxf>
      <fill>
        <patternFill>
          <bgColor theme="0"/>
        </patternFill>
      </fill>
    </dxf>
    <dxf>
      <font>
        <condense val="0"/>
        <extend val="0"/>
      </font>
    </dxf>
    <dxf>
      <font>
        <b/>
        <i val="0"/>
        <condense val="0"/>
        <extend val="0"/>
        <color indexed="10"/>
      </font>
    </dxf>
    <dxf>
      <font>
        <condense val="0"/>
        <extend val="0"/>
      </font>
    </dxf>
    <dxf>
      <font>
        <b/>
        <i val="0"/>
        <condense val="0"/>
        <extend val="0"/>
        <color indexed="10"/>
      </font>
    </dxf>
    <dxf>
      <font>
        <b/>
        <i val="0"/>
        <condense val="0"/>
        <extend val="0"/>
        <color indexed="10"/>
      </font>
    </dxf>
    <dxf>
      <font>
        <condense val="0"/>
        <extend val="0"/>
      </font>
    </dxf>
    <dxf>
      <font>
        <b/>
        <i val="0"/>
        <condense val="0"/>
        <extend val="0"/>
        <color indexed="10"/>
      </font>
    </dxf>
    <dxf>
      <font>
        <condense val="0"/>
        <extend val="0"/>
      </font>
    </dxf>
    <dxf>
      <fill>
        <patternFill>
          <bgColor rgb="FFCCCCFF"/>
        </patternFill>
      </fill>
    </dxf>
    <dxf>
      <fill>
        <patternFill>
          <bgColor indexed="31"/>
        </patternFill>
      </fill>
    </dxf>
    <dxf>
      <fill>
        <patternFill>
          <bgColor indexed="31"/>
        </patternFill>
      </fill>
    </dxf>
    <dxf>
      <fill>
        <patternFill>
          <bgColor indexed="31"/>
        </patternFill>
      </fill>
    </dxf>
    <dxf>
      <fill>
        <patternFill patternType="none">
          <bgColor auto="1"/>
        </patternFill>
      </fill>
    </dxf>
    <dxf>
      <fill>
        <patternFill patternType="none">
          <bgColor auto="1"/>
        </patternFill>
      </fill>
    </dxf>
    <dxf>
      <font>
        <condense val="0"/>
        <extend val="0"/>
      </font>
    </dxf>
    <dxf>
      <font>
        <b/>
        <i val="0"/>
        <condense val="0"/>
        <extend val="0"/>
        <color indexed="10"/>
      </font>
    </dxf>
    <dxf>
      <font>
        <condense val="0"/>
        <extend val="0"/>
      </font>
    </dxf>
    <dxf>
      <font>
        <b/>
        <i val="0"/>
        <condense val="0"/>
        <extend val="0"/>
        <color indexed="10"/>
      </font>
    </dxf>
    <dxf>
      <fill>
        <patternFill>
          <bgColor indexed="31"/>
        </patternFill>
      </fill>
    </dxf>
    <dxf>
      <fill>
        <patternFill>
          <bgColor rgb="FFCCCCFF"/>
        </patternFill>
      </fill>
    </dxf>
    <dxf>
      <fill>
        <patternFill patternType="none">
          <bgColor auto="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indexed="31"/>
        </patternFill>
      </fill>
    </dxf>
    <dxf>
      <fill>
        <patternFill>
          <bgColor theme="7" tint="0.79998168889431442"/>
        </patternFill>
      </fill>
    </dxf>
    <dxf>
      <fill>
        <patternFill>
          <bgColor indexed="31"/>
        </patternFill>
      </fill>
    </dxf>
    <dxf>
      <fill>
        <patternFill>
          <bgColor theme="7" tint="0.7999816888943144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patternType="none">
          <bgColor auto="1"/>
        </patternFill>
      </fill>
    </dxf>
    <dxf>
      <fill>
        <patternFill patternType="none">
          <bgColor auto="1"/>
        </patternFill>
      </fill>
    </dxf>
    <dxf>
      <font>
        <condense val="0"/>
        <extend val="0"/>
        <color indexed="41"/>
      </font>
    </dxf>
  </dxfs>
  <tableStyles count="0" defaultTableStyle="TableStyleMedium9" defaultPivotStyle="PivotStyleLight16"/>
  <colors>
    <mruColors>
      <color rgb="FFCCECFF"/>
      <color rgb="FFFFF0E1"/>
      <color rgb="FFFFFFCC"/>
      <color rgb="FFCCFFFF"/>
      <color rgb="FFCCCCFF"/>
      <color rgb="FF99CCFF"/>
      <color rgb="FFFFFF99"/>
      <color rgb="FFFFFFE5"/>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48</xdr:col>
      <xdr:colOff>193303</xdr:colOff>
      <xdr:row>9</xdr:row>
      <xdr:rowOff>26893</xdr:rowOff>
    </xdr:from>
    <xdr:to>
      <xdr:col>49</xdr:col>
      <xdr:colOff>6961690</xdr:colOff>
      <xdr:row>39</xdr:row>
      <xdr:rowOff>141753</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0851778" y="1388968"/>
          <a:ext cx="7135100" cy="5067860"/>
          <a:chOff x="23165361" y="1069040"/>
          <a:chExt cx="7451946" cy="5112684"/>
        </a:xfrm>
      </xdr:grpSpPr>
      <xdr:sp macro="" textlink="">
        <xdr:nvSpPr>
          <xdr:cNvPr id="3" name="Text Box 1831">
            <a:extLst>
              <a:ext uri="{FF2B5EF4-FFF2-40B4-BE49-F238E27FC236}">
                <a16:creationId xmlns:a16="http://schemas.microsoft.com/office/drawing/2014/main" id="{00000000-0008-0000-0100-000003000000}"/>
              </a:ext>
            </a:extLst>
          </xdr:cNvPr>
          <xdr:cNvSpPr txBox="1">
            <a:spLocks noChangeArrowheads="1"/>
          </xdr:cNvSpPr>
        </xdr:nvSpPr>
        <xdr:spPr bwMode="auto">
          <a:xfrm>
            <a:off x="23165361" y="1069040"/>
            <a:ext cx="7422776" cy="5112684"/>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27215"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17"/>
          <a:stretch/>
        </xdr:blipFill>
        <xdr:spPr bwMode="auto">
          <a:xfrm>
            <a:off x="29760833" y="1125746"/>
            <a:ext cx="856474" cy="418759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457200</xdr:colOff>
      <xdr:row>14</xdr:row>
      <xdr:rowOff>114299</xdr:rowOff>
    </xdr:from>
    <xdr:to>
      <xdr:col>4</xdr:col>
      <xdr:colOff>695325</xdr:colOff>
      <xdr:row>15</xdr:row>
      <xdr:rowOff>171449</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1704975" y="2428874"/>
          <a:ext cx="971550" cy="257175"/>
        </a:xfrm>
        <a:prstGeom prst="wedgeRectCallout">
          <a:avLst>
            <a:gd name="adj1" fmla="val 33808"/>
            <a:gd name="adj2" fmla="val -83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半角ｶﾀｶﾅ</a:t>
          </a:r>
        </a:p>
      </xdr:txBody>
    </xdr:sp>
    <xdr:clientData/>
  </xdr:twoCellAnchor>
  <xdr:twoCellAnchor>
    <xdr:from>
      <xdr:col>5</xdr:col>
      <xdr:colOff>66675</xdr:colOff>
      <xdr:row>16</xdr:row>
      <xdr:rowOff>161925</xdr:rowOff>
    </xdr:from>
    <xdr:to>
      <xdr:col>6</xdr:col>
      <xdr:colOff>428626</xdr:colOff>
      <xdr:row>19</xdr:row>
      <xdr:rowOff>76200</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2781300" y="2876550"/>
          <a:ext cx="1095376" cy="514350"/>
        </a:xfrm>
        <a:prstGeom prst="wedgeRectCallout">
          <a:avLst>
            <a:gd name="adj1" fmla="val 23759"/>
            <a:gd name="adj2" fmla="val -15292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クラブチームは「</a:t>
          </a:r>
          <a:r>
            <a:rPr kumimoji="1" lang="en-US" altLang="ja-JP" sz="1100"/>
            <a:t>J</a:t>
          </a:r>
          <a:r>
            <a:rPr kumimoji="1" lang="ja-JP" altLang="en-US" sz="1100"/>
            <a:t>」をつける</a:t>
          </a:r>
        </a:p>
      </xdr:txBody>
    </xdr:sp>
    <xdr:clientData/>
  </xdr:twoCellAnchor>
  <xdr:twoCellAnchor>
    <xdr:from>
      <xdr:col>15</xdr:col>
      <xdr:colOff>495300</xdr:colOff>
      <xdr:row>21</xdr:row>
      <xdr:rowOff>9525</xdr:rowOff>
    </xdr:from>
    <xdr:to>
      <xdr:col>25</xdr:col>
      <xdr:colOff>161925</xdr:colOff>
      <xdr:row>23</xdr:row>
      <xdr:rowOff>95251</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8296275" y="3724275"/>
          <a:ext cx="151447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3000m</a:t>
          </a:r>
          <a:r>
            <a:rPr kumimoji="1" lang="ja-JP" altLang="en-US" sz="1100"/>
            <a:t>の</a:t>
          </a:r>
          <a:r>
            <a:rPr kumimoji="1" lang="en-US" altLang="ja-JP" sz="1100"/>
            <a:t>9</a:t>
          </a:r>
          <a:r>
            <a:rPr kumimoji="1" lang="ja-JP" altLang="en-US" sz="1100"/>
            <a:t>分台，砲丸投の</a:t>
          </a:r>
          <a:r>
            <a:rPr kumimoji="1" lang="en-US" altLang="ja-JP" sz="1100"/>
            <a:t>9m</a:t>
          </a:r>
          <a:r>
            <a:rPr kumimoji="1" lang="ja-JP" altLang="en-US" sz="1100"/>
            <a:t>台は「</a:t>
          </a:r>
          <a:r>
            <a:rPr kumimoji="1" lang="en-US" altLang="ja-JP" sz="1100"/>
            <a:t>09]</a:t>
          </a:r>
          <a:r>
            <a:rPr kumimoji="1" lang="ja-JP" altLang="en-US" sz="1100"/>
            <a:t>と入力</a:t>
          </a:r>
          <a:endParaRPr kumimoji="1" lang="en-US" altLang="ja-JP" sz="1100"/>
        </a:p>
      </xdr:txBody>
    </xdr:sp>
    <xdr:clientData/>
  </xdr:twoCellAnchor>
  <xdr:twoCellAnchor>
    <xdr:from>
      <xdr:col>16</xdr:col>
      <xdr:colOff>9525</xdr:colOff>
      <xdr:row>16</xdr:row>
      <xdr:rowOff>95250</xdr:rowOff>
    </xdr:from>
    <xdr:to>
      <xdr:col>25</xdr:col>
      <xdr:colOff>161925</xdr:colOff>
      <xdr:row>18</xdr:row>
      <xdr:rowOff>180976</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8315325" y="2809875"/>
          <a:ext cx="1495425"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トラックは「</a:t>
          </a:r>
          <a:r>
            <a:rPr kumimoji="1" lang="en-US" altLang="ja-JP" sz="1100"/>
            <a:t>.</a:t>
          </a:r>
          <a:r>
            <a:rPr kumimoji="1" lang="ja-JP" altLang="en-US" sz="1100"/>
            <a:t>」</a:t>
          </a:r>
          <a:endParaRPr kumimoji="1" lang="en-US" altLang="ja-JP" sz="1100"/>
        </a:p>
        <a:p>
          <a:pPr algn="l"/>
          <a:r>
            <a:rPr kumimoji="1" lang="ja-JP" altLang="en-US" sz="1100"/>
            <a:t>フィールドは「</a:t>
          </a:r>
          <a:r>
            <a:rPr kumimoji="1" lang="en-US" altLang="ja-JP" sz="1100"/>
            <a:t>m</a:t>
          </a:r>
          <a:r>
            <a:rPr kumimoji="1" lang="ja-JP" altLang="en-US" sz="1100"/>
            <a:t>」を使用</a:t>
          </a:r>
          <a:endParaRPr kumimoji="1" lang="en-US" altLang="ja-JP" sz="1100"/>
        </a:p>
      </xdr:txBody>
    </xdr:sp>
    <xdr:clientData/>
  </xdr:twoCellAnchor>
  <xdr:twoCellAnchor>
    <xdr:from>
      <xdr:col>25</xdr:col>
      <xdr:colOff>171450</xdr:colOff>
      <xdr:row>13</xdr:row>
      <xdr:rowOff>28575</xdr:rowOff>
    </xdr:from>
    <xdr:to>
      <xdr:col>35</xdr:col>
      <xdr:colOff>104775</xdr:colOff>
      <xdr:row>15</xdr:row>
      <xdr:rowOff>114301</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9820275" y="2143125"/>
          <a:ext cx="1447800" cy="485776"/>
        </a:xfrm>
        <a:prstGeom prst="wedgeRectCallout">
          <a:avLst>
            <a:gd name="adj1" fmla="val -501"/>
            <a:gd name="adj2" fmla="val -862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記録はすべて「半角」</a:t>
          </a:r>
          <a:endParaRPr kumimoji="1" lang="en-US" altLang="ja-JP" sz="1100"/>
        </a:p>
        <a:p>
          <a:pPr algn="l"/>
          <a:r>
            <a:rPr kumimoji="1" lang="ja-JP" altLang="en-US" sz="1100"/>
            <a:t>で入力</a:t>
          </a:r>
          <a:endParaRPr kumimoji="1" lang="en-US" altLang="ja-JP" sz="1100"/>
        </a:p>
      </xdr:txBody>
    </xdr:sp>
    <xdr:clientData/>
  </xdr:twoCellAnchor>
  <xdr:twoCellAnchor>
    <xdr:from>
      <xdr:col>7</xdr:col>
      <xdr:colOff>200024</xdr:colOff>
      <xdr:row>16</xdr:row>
      <xdr:rowOff>152400</xdr:rowOff>
    </xdr:from>
    <xdr:to>
      <xdr:col>8</xdr:col>
      <xdr:colOff>733424</xdr:colOff>
      <xdr:row>19</xdr:row>
      <xdr:rowOff>66675</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4152899" y="2867025"/>
          <a:ext cx="1419225" cy="514350"/>
        </a:xfrm>
        <a:prstGeom prst="wedgeRectCallout">
          <a:avLst>
            <a:gd name="adj1" fmla="val -25807"/>
            <a:gd name="adj2" fmla="val -1492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「②四種」シートに種目別記録を入力</a:t>
          </a:r>
        </a:p>
      </xdr:txBody>
    </xdr:sp>
    <xdr:clientData/>
  </xdr:twoCellAnchor>
  <xdr:twoCellAnchor>
    <xdr:from>
      <xdr:col>14</xdr:col>
      <xdr:colOff>180975</xdr:colOff>
      <xdr:row>1</xdr:row>
      <xdr:rowOff>133350</xdr:rowOff>
    </xdr:from>
    <xdr:to>
      <xdr:col>33</xdr:col>
      <xdr:colOff>57150</xdr:colOff>
      <xdr:row>6</xdr:row>
      <xdr:rowOff>57150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7696200" y="247650"/>
          <a:ext cx="2514600" cy="723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　記入例</a:t>
          </a:r>
        </a:p>
      </xdr:txBody>
    </xdr:sp>
    <xdr:clientData/>
  </xdr:twoCellAnchor>
  <xdr:twoCellAnchor>
    <xdr:from>
      <xdr:col>11</xdr:col>
      <xdr:colOff>57150</xdr:colOff>
      <xdr:row>17</xdr:row>
      <xdr:rowOff>123824</xdr:rowOff>
    </xdr:from>
    <xdr:to>
      <xdr:col>15</xdr:col>
      <xdr:colOff>371474</xdr:colOff>
      <xdr:row>20</xdr:row>
      <xdr:rowOff>142875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6591300" y="3038474"/>
          <a:ext cx="1581149" cy="619126"/>
        </a:xfrm>
        <a:prstGeom prst="wedgeRectCallout">
          <a:avLst>
            <a:gd name="adj1" fmla="val -4723"/>
            <a:gd name="adj2" fmla="val -1639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「月」「日」は２桁で入力</a:t>
          </a:r>
          <a:endParaRPr kumimoji="1" lang="en-US" altLang="ja-JP" sz="1100"/>
        </a:p>
        <a:p>
          <a:pPr algn="l"/>
          <a:r>
            <a:rPr kumimoji="1" lang="ja-JP" altLang="en-US" sz="1100"/>
            <a:t>例）</a:t>
          </a:r>
          <a:r>
            <a:rPr kumimoji="1" lang="en-US" altLang="ja-JP" sz="1100"/>
            <a:t>4</a:t>
          </a:r>
          <a:r>
            <a:rPr kumimoji="1" lang="ja-JP" altLang="en-US" sz="1100"/>
            <a:t>月⇒</a:t>
          </a:r>
          <a:r>
            <a:rPr kumimoji="1" lang="en-US" altLang="ja-JP" sz="1100"/>
            <a:t>04,2</a:t>
          </a:r>
          <a:r>
            <a:rPr kumimoji="1" lang="ja-JP" altLang="en-US" sz="1100"/>
            <a:t>日⇒</a:t>
          </a:r>
          <a:r>
            <a:rPr kumimoji="1" lang="en-US" altLang="ja-JP" sz="1100"/>
            <a:t>02</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131670</xdr:colOff>
      <xdr:row>9</xdr:row>
      <xdr:rowOff>15687</xdr:rowOff>
    </xdr:from>
    <xdr:to>
      <xdr:col>57</xdr:col>
      <xdr:colOff>6432728</xdr:colOff>
      <xdr:row>39</xdr:row>
      <xdr:rowOff>109256</xdr:rowOff>
    </xdr:to>
    <xdr:sp macro="" textlink="">
      <xdr:nvSpPr>
        <xdr:cNvPr id="14" name="Text Box 1831">
          <a:extLst>
            <a:ext uri="{FF2B5EF4-FFF2-40B4-BE49-F238E27FC236}">
              <a16:creationId xmlns:a16="http://schemas.microsoft.com/office/drawing/2014/main" id="{00000000-0008-0000-0200-00000E000000}"/>
            </a:ext>
          </a:extLst>
        </xdr:cNvPr>
        <xdr:cNvSpPr txBox="1">
          <a:spLocks noChangeArrowheads="1"/>
        </xdr:cNvSpPr>
      </xdr:nvSpPr>
      <xdr:spPr bwMode="auto">
        <a:xfrm>
          <a:off x="14430376" y="1337981"/>
          <a:ext cx="7331999" cy="5830981"/>
        </a:xfrm>
        <a:prstGeom prst="rect">
          <a:avLst/>
        </a:prstGeom>
        <a:solidFill>
          <a:srgbClr val="FFFFCC"/>
        </a:solidFill>
        <a:ln w="9525">
          <a:noFill/>
          <a:miter lim="800000"/>
          <a:headEnd/>
          <a:tailEnd/>
        </a:ln>
      </xdr:spPr>
      <xdr:txBody>
        <a:bodyPr vertOverflow="clip" wrap="square" lIns="36576" tIns="18288" rIns="0" bIns="0" anchor="t" upright="1"/>
        <a:lstStyle/>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＜入力時の注意事項＞ </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①「チーム名」はリストから選ぶ。リストにない場合は，直接入力する。全角８文字以内。</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学校の場合は，市町村がわかるように入力する。詳しくは別紙</a:t>
          </a:r>
          <a:r>
            <a:rPr lang="ja-JP" altLang="en-US" sz="1050" b="0" i="0" u="none" strike="noStrike" baseline="0">
              <a:solidFill>
                <a:srgbClr val="FF0000"/>
              </a:solidFill>
              <a:latin typeface="ＭＳ ゴシック" panose="020B0609070205080204" pitchFamily="49" charset="-128"/>
              <a:ea typeface="ＭＳ ゴシック" panose="020B0609070205080204" pitchFamily="49" charset="-128"/>
            </a:rPr>
            <a:t>注意事項</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を。</a:t>
          </a:r>
        </a:p>
        <a:p>
          <a:pPr algn="l" rtl="0">
            <a:lnSpc>
              <a:spcPts val="1200"/>
            </a:lnSpc>
            <a:defRPr sz="1000"/>
          </a:pP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　　　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札幌市立真駒内曙中学校　⇒「札幌真駒内曙」中学校</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北見市立常呂中学校　　⇒「北見常呂」中学校</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rPr>
            <a:t>　　　十勝アスリートクラブ　⇒「十勝ｱｽﾘｰﾄｸﾗﾌﾞ」　全角８文字を超える場合は，半角で。　　　</a:t>
          </a: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0" i="0" u="none" strike="noStrike" kern="0" cap="none" spc="0" normalizeH="0" baseline="0" noProof="0">
            <a:ln>
              <a:noFill/>
            </a:ln>
            <a:solidFill>
              <a:srgbClr val="0000FF"/>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②「学年」は，クラブチームの場合は「</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J1</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J2</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a:t>
          </a:r>
          <a:r>
            <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J3</a:t>
          </a:r>
          <a:r>
            <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」より選ぶ。</a:t>
          </a:r>
          <a:endParaRPr kumimoji="0" lang="en-US" altLang="ja-JP"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③「申込種目」はリストより選ぶ。４００ｍ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R</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の出場者はリストより「○」を選ぶ。</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④男女それぞれ参加者が１６名をこえる場合は，保護を解除し，</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非表示にしてある２７～３０行目，５０～５３行目を再表示して入力する。</a:t>
          </a: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④Ａ４用紙に</a:t>
          </a:r>
          <a:r>
            <a:rPr lang="ja-JP" altLang="en-US" sz="1050" b="0" i="0" u="sng"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1" i="0" u="sng" strike="noStrike" baseline="0">
              <a:solidFill>
                <a:srgbClr val="000000"/>
              </a:solidFill>
              <a:latin typeface="ＭＳ ゴシック" panose="020B0609070205080204" pitchFamily="49" charset="-128"/>
              <a:ea typeface="ＭＳ ゴシック" panose="020B0609070205080204" pitchFamily="49" charset="-128"/>
            </a:rPr>
            <a:t>カラー印刷”</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し、デジタルデータとともに参加料を添えて各地区中体連事務局に提出する。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⑤ファイル名は</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○○中</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1" i="0" u="none" strike="noStrike" baseline="0">
              <a:solidFill>
                <a:srgbClr val="FF0000"/>
              </a:solidFill>
              <a:latin typeface="ＭＳ ゴシック" panose="020B0609070205080204" pitchFamily="49" charset="-128"/>
              <a:ea typeface="ＭＳ ゴシック" panose="020B0609070205080204" pitchFamily="49" charset="-128"/>
            </a:rPr>
            <a:t>クラブ名</a:t>
          </a:r>
          <a:r>
            <a:rPr lang="en-US" altLang="ja-JP" sz="1050" b="1" i="0" u="none" strike="noStrike" baseline="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として、保存すること。　</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例</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rPr>
            <a:t>釧路北中</a:t>
          </a:r>
          <a:r>
            <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rPr>
            <a:t>』</a:t>
          </a:r>
          <a:r>
            <a:rPr lang="en-US" altLang="ja-JP" sz="1050" b="0" i="0" baseline="0">
              <a:solidFill>
                <a:srgbClr val="0000FF"/>
              </a:solidFill>
              <a:effectLst/>
              <a:latin typeface="ＭＳ ゴシック" panose="020B0609070205080204" pitchFamily="49" charset="-128"/>
              <a:ea typeface="ＭＳ ゴシック" panose="020B0609070205080204" pitchFamily="49" charset="-128"/>
              <a:cs typeface="+mn-cs"/>
            </a:rPr>
            <a:t>『RyukokuAC』</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u="none" strike="noStrike" baseline="0">
            <a:solidFill>
              <a:srgbClr val="0000FF"/>
            </a:solidFill>
            <a:latin typeface="ＭＳ ゴシック" panose="020B0609070205080204" pitchFamily="49" charset="-128"/>
            <a:ea typeface="ＭＳ ゴシック" panose="020B0609070205080204" pitchFamily="49" charset="-128"/>
          </a:endParaRPr>
        </a:p>
        <a:p>
          <a:pPr algn="l" rtl="0">
            <a:defRPr sz="1000"/>
          </a:pPr>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5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◇参加資格について◇</a:t>
          </a:r>
          <a:endParaRPr lang="ja-JP" altLang="en-US"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「資格」欄は，標準記録突破の場合は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，地区一位は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１位</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両方の資格があるときは</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標準</a:t>
          </a:r>
          <a:r>
            <a:rPr lang="en-US" altLang="ja-JP" sz="105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とする。</a:t>
          </a:r>
        </a:p>
        <a:p>
          <a:pPr algn="l" rtl="0">
            <a:lnSpc>
              <a:spcPts val="1300"/>
            </a:lnSpc>
            <a:defRPr sz="1000"/>
          </a:pPr>
          <a:r>
            <a:rPr lang="ja-JP" altLang="en-US" sz="1050" b="1" i="0" u="none" strike="noStrike" baseline="0">
              <a:solidFill>
                <a:srgbClr val="FF0000"/>
              </a:solidFill>
              <a:latin typeface="ＭＳ ゴシック" pitchFamily="49" charset="-128"/>
              <a:ea typeface="ＭＳ ゴシック" pitchFamily="49" charset="-128"/>
            </a:rPr>
            <a:t>②「最高記録」は，トラック種目は「</a:t>
          </a:r>
          <a:r>
            <a:rPr lang="en-US" altLang="ja-JP" sz="1050" b="1" i="0" u="none" strike="noStrike" baseline="0">
              <a:solidFill>
                <a:srgbClr val="FF0000"/>
              </a:solidFill>
              <a:latin typeface="ＭＳ ゴシック" pitchFamily="49" charset="-128"/>
              <a:ea typeface="ＭＳ ゴシック" pitchFamily="49" charset="-128"/>
            </a:rPr>
            <a:t>12.82</a:t>
          </a:r>
          <a:r>
            <a:rPr lang="ja-JP" altLang="en-US" sz="1050" b="1" i="0" u="none" strike="noStrike" baseline="0">
              <a:solidFill>
                <a:srgbClr val="FF0000"/>
              </a:solidFill>
              <a:latin typeface="ＭＳ ゴシック" pitchFamily="49" charset="-128"/>
              <a:ea typeface="ＭＳ ゴシック" pitchFamily="49" charset="-128"/>
            </a:rPr>
            <a:t>」「</a:t>
          </a:r>
          <a:r>
            <a:rPr lang="en-US" altLang="ja-JP" sz="1050" b="1" i="0" u="none" strike="noStrike" baseline="0">
              <a:solidFill>
                <a:srgbClr val="FF0000"/>
              </a:solidFill>
              <a:latin typeface="ＭＳ ゴシック" pitchFamily="49" charset="-128"/>
              <a:ea typeface="ＭＳ ゴシック" pitchFamily="49" charset="-128"/>
            </a:rPr>
            <a:t>4.59.99</a:t>
          </a:r>
          <a:r>
            <a:rPr lang="ja-JP" altLang="en-US" sz="1050" b="1" i="0" u="none" strike="noStrike" baseline="0">
              <a:solidFill>
                <a:srgbClr val="FF0000"/>
              </a:solidFill>
              <a:latin typeface="ＭＳ ゴシック" pitchFamily="49" charset="-128"/>
              <a:ea typeface="ＭＳ ゴシック" pitchFamily="49" charset="-128"/>
            </a:rPr>
            <a:t>」のように「ピリオド」で入力。</a:t>
          </a:r>
        </a:p>
        <a:p>
          <a:pPr algn="l" rtl="0">
            <a:defRPr sz="1000"/>
          </a:pPr>
          <a:r>
            <a:rPr lang="ja-JP" altLang="en-US" sz="1050" b="1" i="0" u="none" strike="noStrike" baseline="0">
              <a:solidFill>
                <a:srgbClr val="FF0000"/>
              </a:solidFill>
              <a:latin typeface="ＭＳ ゴシック" pitchFamily="49" charset="-128"/>
              <a:ea typeface="ＭＳ ゴシック" pitchFamily="49" charset="-128"/>
            </a:rPr>
            <a:t>　フィールド種目は</a:t>
          </a:r>
          <a:r>
            <a:rPr lang="ja-JP" altLang="ja-JP" sz="1050" b="1" i="0" baseline="0">
              <a:solidFill>
                <a:srgbClr val="FF0000"/>
              </a:solidFill>
              <a:latin typeface="ＭＳ ゴシック" pitchFamily="49" charset="-128"/>
              <a:ea typeface="ＭＳ ゴシック" pitchFamily="49" charset="-128"/>
              <a:cs typeface="+mn-cs"/>
            </a:rPr>
            <a:t>「</a:t>
          </a:r>
          <a:r>
            <a:rPr kumimoji="0" lang="en-US" altLang="ja-JP"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9m55</a:t>
          </a:r>
          <a:r>
            <a:rPr kumimoji="0" lang="ja-JP" altLang="en-US" sz="1050" b="1" i="0" u="none" strike="noStrike" kern="0" cap="none" spc="0" normalizeH="0" baseline="0" noProof="0">
              <a:ln>
                <a:noFill/>
              </a:ln>
              <a:solidFill>
                <a:srgbClr val="FF0000"/>
              </a:solidFill>
              <a:effectLst/>
              <a:uLnTx/>
              <a:uFillTx/>
              <a:latin typeface="ＭＳ ゴシック" pitchFamily="49" charset="-128"/>
              <a:ea typeface="ＭＳ ゴシック" pitchFamily="49" charset="-128"/>
              <a:cs typeface="+mn-cs"/>
            </a:rPr>
            <a:t>」のよう</a:t>
          </a:r>
          <a:r>
            <a:rPr lang="ja-JP" altLang="ja-JP" sz="1050" b="1" i="0" baseline="0">
              <a:solidFill>
                <a:srgbClr val="FF0000"/>
              </a:solidFill>
              <a:latin typeface="ＭＳ ゴシック" pitchFamily="49" charset="-128"/>
              <a:ea typeface="ＭＳ ゴシック" pitchFamily="49" charset="-128"/>
              <a:cs typeface="+mn-cs"/>
            </a:rPr>
            <a:t>に</a:t>
          </a:r>
          <a:r>
            <a:rPr lang="ja-JP" altLang="en-US" sz="1050" b="1" i="0" baseline="0">
              <a:solidFill>
                <a:srgbClr val="FF0000"/>
              </a:solidFill>
              <a:latin typeface="ＭＳ ゴシック" pitchFamily="49" charset="-128"/>
              <a:ea typeface="ＭＳ ゴシック" pitchFamily="49" charset="-128"/>
              <a:cs typeface="+mn-cs"/>
            </a:rPr>
            <a:t>「</a:t>
          </a:r>
          <a:r>
            <a:rPr lang="en-US" altLang="ja-JP" sz="1050" b="1" i="0" baseline="0">
              <a:solidFill>
                <a:srgbClr val="FF0000"/>
              </a:solidFill>
              <a:latin typeface="ＭＳ ゴシック" pitchFamily="49" charset="-128"/>
              <a:ea typeface="ＭＳ ゴシック" pitchFamily="49" charset="-128"/>
              <a:cs typeface="+mn-cs"/>
            </a:rPr>
            <a:t>m</a:t>
          </a:r>
          <a:r>
            <a:rPr lang="ja-JP" altLang="en-US" sz="1050" b="1" i="0" baseline="0">
              <a:solidFill>
                <a:srgbClr val="FF0000"/>
              </a:solidFill>
              <a:latin typeface="ＭＳ ゴシック" pitchFamily="49" charset="-128"/>
              <a:ea typeface="ＭＳ ゴシック" pitchFamily="49" charset="-128"/>
              <a:cs typeface="+mn-cs"/>
            </a:rPr>
            <a:t>」で</a:t>
          </a:r>
          <a:r>
            <a:rPr lang="ja-JP" altLang="ja-JP" sz="1050" b="1" i="0" baseline="0">
              <a:solidFill>
                <a:srgbClr val="FF0000"/>
              </a:solidFill>
              <a:latin typeface="ＭＳ ゴシック" pitchFamily="49" charset="-128"/>
              <a:ea typeface="ＭＳ ゴシック" pitchFamily="49" charset="-128"/>
              <a:cs typeface="+mn-cs"/>
            </a:rPr>
            <a:t>入力。</a:t>
          </a:r>
          <a:r>
            <a:rPr lang="ja-JP" altLang="en-US" sz="1050" b="1" i="0" baseline="0">
              <a:solidFill>
                <a:srgbClr val="FF0000"/>
              </a:solidFill>
              <a:latin typeface="ＭＳ ゴシック" pitchFamily="49" charset="-128"/>
              <a:ea typeface="ＭＳ ゴシック" pitchFamily="49" charset="-128"/>
              <a:cs typeface="+mn-cs"/>
            </a:rPr>
            <a:t>（半角）</a:t>
          </a:r>
          <a:endParaRPr lang="en-US" altLang="ja-JP" sz="1050" b="1" i="0" baseline="0">
            <a:solidFill>
              <a:srgbClr val="FF0000"/>
            </a:solidFill>
            <a:latin typeface="ＭＳ ゴシック" pitchFamily="49" charset="-128"/>
            <a:ea typeface="ＭＳ ゴシック"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③</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３０００ｍで分の単位が</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1</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ケタの場合，</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09.57.10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p>
        <a:p>
          <a:pPr algn="l" rtl="0">
            <a:defRPr sz="1000"/>
          </a:pP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④</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砲丸投の場合</a:t>
          </a:r>
          <a:r>
            <a:rPr lang="ja-JP" altLang="en-US" sz="1050" b="1" i="0" baseline="0">
              <a:solidFill>
                <a:srgbClr val="FF0000"/>
              </a:solidFill>
              <a:latin typeface="ＭＳ ゴシック" panose="020B0609070205080204" pitchFamily="49" charset="-128"/>
              <a:ea typeface="ＭＳ ゴシック" panose="020B0609070205080204" pitchFamily="49" charset="-128"/>
              <a:cs typeface="+mn-cs"/>
            </a:rPr>
            <a:t>も</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09m55</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」のように，「</a:t>
          </a:r>
          <a:r>
            <a:rPr lang="en-US" altLang="ja-JP" sz="1050" b="1" i="0" baseline="0">
              <a:solidFill>
                <a:srgbClr val="FF0000"/>
              </a:solidFill>
              <a:latin typeface="ＭＳ ゴシック" panose="020B0609070205080204" pitchFamily="49" charset="-128"/>
              <a:ea typeface="ＭＳ ゴシック" panose="020B0609070205080204" pitchFamily="49" charset="-128"/>
              <a:cs typeface="+mn-cs"/>
            </a:rPr>
            <a:t>0</a:t>
          </a:r>
          <a:r>
            <a:rPr lang="ja-JP" altLang="ja-JP" sz="1050" b="1" i="0" baseline="0">
              <a:solidFill>
                <a:srgbClr val="FF0000"/>
              </a:solidFill>
              <a:latin typeface="ＭＳ ゴシック" panose="020B0609070205080204" pitchFamily="49" charset="-128"/>
              <a:ea typeface="ＭＳ ゴシック" panose="020B0609070205080204" pitchFamily="49" charset="-128"/>
              <a:cs typeface="+mn-cs"/>
            </a:rPr>
            <a:t>」を入力。</a:t>
          </a:r>
          <a:endParaRPr lang="en-US" altLang="ja-JP" sz="1050" b="1" i="0" baseline="0">
            <a:solidFill>
              <a:srgbClr val="FF0000"/>
            </a:solidFill>
            <a:latin typeface="ＭＳ ゴシック" panose="020B0609070205080204" pitchFamily="49" charset="-128"/>
            <a:ea typeface="ＭＳ ゴシック" panose="020B0609070205080204" pitchFamily="49" charset="-128"/>
            <a:cs typeface="+mn-cs"/>
          </a:endParaRPr>
        </a:p>
        <a:p>
          <a:pPr marL="0" marR="0" indent="0" defTabSz="914400" rtl="0" eaLnBrk="1" fontAlgn="base" latinLnBrk="0" hangingPunct="1">
            <a:lnSpc>
              <a:spcPct val="100000"/>
            </a:lnSpc>
            <a:spcBef>
              <a:spcPts val="0"/>
            </a:spcBef>
            <a:spcAft>
              <a:spcPts val="0"/>
            </a:spcAft>
            <a:buClrTx/>
            <a:buSzTx/>
            <a:buFontTx/>
            <a:buNone/>
            <a:tabLst/>
            <a:defRPr/>
          </a:pPr>
          <a:r>
            <a:rPr lang="ja-JP" altLang="en-US" sz="1050" b="0" i="0" baseline="0">
              <a:latin typeface="ＭＳ ゴシック" panose="020B0609070205080204" pitchFamily="49" charset="-128"/>
              <a:ea typeface="ＭＳ ゴシック" panose="020B0609070205080204" pitchFamily="49" charset="-128"/>
              <a:cs typeface="+mn-cs"/>
            </a:rPr>
            <a:t>（最高記録の表示が正しく出ない場合がありますので，ご協力お願いします。）</a:t>
          </a:r>
          <a:endParaRPr lang="en-US" altLang="ja-JP" sz="1050" b="0" i="0" baseline="0">
            <a:latin typeface="ＭＳ ゴシック" panose="020B0609070205080204" pitchFamily="49" charset="-128"/>
            <a:ea typeface="ＭＳ ゴシック" panose="020B0609070205080204" pitchFamily="49" charset="-128"/>
            <a:cs typeface="+mn-cs"/>
          </a:endParaRPr>
        </a:p>
      </xdr:txBody>
    </xdr:sp>
    <xdr:clientData/>
  </xdr:twoCellAnchor>
  <xdr:twoCellAnchor editAs="oneCell">
    <xdr:from>
      <xdr:col>57</xdr:col>
      <xdr:colOff>6305550</xdr:colOff>
      <xdr:row>9</xdr:row>
      <xdr:rowOff>104775</xdr:rowOff>
    </xdr:from>
    <xdr:to>
      <xdr:col>58</xdr:col>
      <xdr:colOff>-1</xdr:colOff>
      <xdr:row>35</xdr:row>
      <xdr:rowOff>9526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5725" y="1466850"/>
          <a:ext cx="581025" cy="412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82</xdr:col>
      <xdr:colOff>104774</xdr:colOff>
      <xdr:row>1</xdr:row>
      <xdr:rowOff>95250</xdr:rowOff>
    </xdr:from>
    <xdr:to>
      <xdr:col>82</xdr:col>
      <xdr:colOff>2724150</xdr:colOff>
      <xdr:row>5</xdr:row>
      <xdr:rowOff>146797</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1468099" y="333375"/>
          <a:ext cx="2619376" cy="6992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l" rtl="0">
            <a:defRPr sz="1000"/>
          </a:pPr>
          <a:r>
            <a:rPr lang="ja-JP" altLang="en-US" sz="1800" b="0" i="0" u="none" strike="noStrike" baseline="0">
              <a:solidFill>
                <a:srgbClr val="FF0000"/>
              </a:solidFill>
              <a:latin typeface="ＭＳ Ｐゴシック"/>
              <a:ea typeface="ＭＳ Ｐゴシック"/>
            </a:rPr>
            <a:t>集約用シート</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入力の必要はありません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79998168889431442"/>
  </sheetPr>
  <dimension ref="B1:G74"/>
  <sheetViews>
    <sheetView showGridLines="0" tabSelected="1" workbookViewId="0">
      <selection activeCell="E1" sqref="E1"/>
    </sheetView>
  </sheetViews>
  <sheetFormatPr defaultColWidth="9" defaultRowHeight="12.75"/>
  <cols>
    <col min="1" max="1" width="1.46484375" style="19" customWidth="1"/>
    <col min="2" max="2" width="8.1328125" style="19" customWidth="1"/>
    <col min="3" max="3" width="27.86328125" style="19" customWidth="1"/>
    <col min="4" max="4" width="21.59765625" style="19" customWidth="1"/>
    <col min="5" max="7" width="10.46484375" style="19" customWidth="1"/>
    <col min="8" max="16384" width="9" style="19"/>
  </cols>
  <sheetData>
    <row r="1" spans="2:7" ht="6.75" customHeight="1"/>
    <row r="2" spans="2:7">
      <c r="B2" s="30" t="str">
        <f>①申込書!C2</f>
        <v>第３２回</v>
      </c>
      <c r="C2" s="30" t="str">
        <f>①申込書!D2</f>
        <v>北海道中学校新人陸上競技大会　</v>
      </c>
    </row>
    <row r="3" spans="2:7" ht="5.25" customHeight="1"/>
    <row r="4" spans="2:7" ht="22.9">
      <c r="B4" s="572" t="s">
        <v>1061</v>
      </c>
      <c r="C4" s="572"/>
      <c r="D4" s="572"/>
      <c r="E4" s="572"/>
      <c r="F4" s="572"/>
      <c r="G4" s="572"/>
    </row>
    <row r="5" spans="2:7" ht="6" customHeight="1" thickBot="1"/>
    <row r="6" spans="2:7" ht="65.25" customHeight="1" thickTop="1" thickBot="1">
      <c r="B6" s="580" t="s">
        <v>1134</v>
      </c>
      <c r="C6" s="581"/>
      <c r="D6" s="581"/>
      <c r="E6" s="581"/>
      <c r="F6" s="581"/>
      <c r="G6" s="582"/>
    </row>
    <row r="7" spans="2:7" ht="9" customHeight="1" thickTop="1">
      <c r="B7" s="20"/>
      <c r="C7" s="20"/>
      <c r="D7" s="20"/>
      <c r="E7" s="20"/>
      <c r="F7" s="20"/>
      <c r="G7" s="20"/>
    </row>
    <row r="8" spans="2:7">
      <c r="B8" s="573" t="s">
        <v>1135</v>
      </c>
      <c r="C8" s="573"/>
      <c r="D8" s="573"/>
      <c r="E8" s="573"/>
      <c r="F8" s="573"/>
      <c r="G8" s="573"/>
    </row>
    <row r="9" spans="2:7" ht="10.5" customHeight="1"/>
    <row r="10" spans="2:7">
      <c r="B10" s="21">
        <v>1</v>
      </c>
      <c r="C10" s="19" t="s">
        <v>75</v>
      </c>
    </row>
    <row r="11" spans="2:7">
      <c r="B11" s="21"/>
      <c r="C11" s="34" t="s">
        <v>1395</v>
      </c>
      <c r="D11" s="34"/>
      <c r="E11" s="34"/>
      <c r="F11" s="34"/>
      <c r="G11" s="34"/>
    </row>
    <row r="12" spans="2:7" ht="7.5" customHeight="1">
      <c r="B12" s="21"/>
    </row>
    <row r="13" spans="2:7">
      <c r="B13" s="21">
        <v>2</v>
      </c>
      <c r="C13" s="19" t="s">
        <v>1394</v>
      </c>
    </row>
    <row r="14" spans="2:7">
      <c r="B14" s="21"/>
      <c r="C14" s="34" t="s">
        <v>184</v>
      </c>
      <c r="D14" s="34"/>
      <c r="E14" s="34"/>
      <c r="F14" s="34"/>
      <c r="G14" s="34"/>
    </row>
    <row r="15" spans="2:7">
      <c r="B15" s="21"/>
      <c r="C15" s="34" t="s">
        <v>185</v>
      </c>
      <c r="D15" s="34"/>
      <c r="E15" s="34"/>
      <c r="F15" s="34"/>
      <c r="G15" s="34"/>
    </row>
    <row r="16" spans="2:7">
      <c r="B16" s="21"/>
      <c r="C16" s="34" t="s">
        <v>1146</v>
      </c>
      <c r="D16" s="34"/>
      <c r="E16" s="34"/>
      <c r="F16" s="34"/>
      <c r="G16" s="34"/>
    </row>
    <row r="17" spans="2:7">
      <c r="B17" s="21"/>
      <c r="C17" s="34" t="s">
        <v>1147</v>
      </c>
      <c r="D17" s="34"/>
      <c r="E17" s="34"/>
      <c r="F17" s="34"/>
      <c r="G17" s="34"/>
    </row>
    <row r="18" spans="2:7" ht="13.15" thickBot="1"/>
    <row r="19" spans="2:7" ht="17.25" customHeight="1">
      <c r="B19" s="583" t="s">
        <v>186</v>
      </c>
      <c r="C19" s="584"/>
      <c r="D19" s="584"/>
      <c r="E19" s="584"/>
      <c r="F19" s="584"/>
      <c r="G19" s="585"/>
    </row>
    <row r="20" spans="2:7" ht="17.25" customHeight="1">
      <c r="B20" s="478" t="s">
        <v>6</v>
      </c>
      <c r="C20" s="479" t="s">
        <v>1150</v>
      </c>
      <c r="D20" s="479" t="s">
        <v>187</v>
      </c>
      <c r="E20" s="574" t="s">
        <v>112</v>
      </c>
      <c r="F20" s="575"/>
      <c r="G20" s="576"/>
    </row>
    <row r="21" spans="2:7" ht="17.25" customHeight="1">
      <c r="B21" s="24" t="s">
        <v>188</v>
      </c>
      <c r="C21" s="592" t="s">
        <v>189</v>
      </c>
      <c r="D21" s="593"/>
      <c r="E21" s="593"/>
      <c r="F21" s="593"/>
      <c r="G21" s="594"/>
    </row>
    <row r="22" spans="2:7" ht="17.25" customHeight="1">
      <c r="B22" s="22" t="s">
        <v>242</v>
      </c>
      <c r="C22" s="23" t="s">
        <v>243</v>
      </c>
      <c r="D22" s="23" t="s">
        <v>244</v>
      </c>
      <c r="E22" s="574"/>
      <c r="F22" s="575"/>
      <c r="G22" s="576"/>
    </row>
    <row r="23" spans="2:7" ht="17.25" customHeight="1">
      <c r="B23" s="41" t="s">
        <v>248</v>
      </c>
      <c r="C23" s="23" t="s">
        <v>939</v>
      </c>
      <c r="D23" s="23" t="s">
        <v>940</v>
      </c>
      <c r="E23" s="574"/>
      <c r="F23" s="575"/>
      <c r="G23" s="576"/>
    </row>
    <row r="24" spans="2:7" ht="17.25" customHeight="1">
      <c r="B24" s="22" t="s">
        <v>45</v>
      </c>
      <c r="C24" s="23" t="s">
        <v>190</v>
      </c>
      <c r="D24" s="23" t="s">
        <v>191</v>
      </c>
      <c r="E24" s="574"/>
      <c r="F24" s="575"/>
      <c r="G24" s="576"/>
    </row>
    <row r="25" spans="2:7" ht="17.25" customHeight="1">
      <c r="B25" s="22" t="s">
        <v>24</v>
      </c>
      <c r="C25" s="23" t="s">
        <v>192</v>
      </c>
      <c r="D25" s="23" t="s">
        <v>193</v>
      </c>
      <c r="E25" s="574"/>
      <c r="F25" s="575"/>
      <c r="G25" s="576"/>
    </row>
    <row r="26" spans="2:7" ht="17.25" customHeight="1">
      <c r="B26" s="22" t="s">
        <v>1148</v>
      </c>
      <c r="C26" s="476" t="s">
        <v>1149</v>
      </c>
      <c r="D26" s="23" t="s">
        <v>1151</v>
      </c>
      <c r="E26" s="477" t="s">
        <v>1152</v>
      </c>
      <c r="F26" s="270"/>
      <c r="G26" s="271"/>
    </row>
    <row r="27" spans="2:7" ht="31.5" customHeight="1">
      <c r="B27" s="24" t="s">
        <v>194</v>
      </c>
      <c r="C27" s="586" t="s">
        <v>195</v>
      </c>
      <c r="D27" s="587"/>
      <c r="E27" s="587"/>
      <c r="F27" s="587"/>
      <c r="G27" s="588"/>
    </row>
    <row r="28" spans="2:7" ht="17.25" customHeight="1">
      <c r="B28" s="22" t="s">
        <v>7</v>
      </c>
      <c r="C28" s="23" t="s">
        <v>196</v>
      </c>
      <c r="D28" s="23" t="s">
        <v>197</v>
      </c>
      <c r="E28" s="574"/>
      <c r="F28" s="575"/>
      <c r="G28" s="576"/>
    </row>
    <row r="29" spans="2:7" ht="17.25" customHeight="1">
      <c r="B29" s="22" t="s">
        <v>44</v>
      </c>
      <c r="C29" s="23" t="s">
        <v>198</v>
      </c>
      <c r="D29" s="23" t="s">
        <v>199</v>
      </c>
      <c r="E29" s="574"/>
      <c r="F29" s="575"/>
      <c r="G29" s="576"/>
    </row>
    <row r="30" spans="2:7" ht="32.25" customHeight="1">
      <c r="B30" s="22" t="s">
        <v>44</v>
      </c>
      <c r="C30" s="23" t="s">
        <v>200</v>
      </c>
      <c r="D30" s="23" t="s">
        <v>201</v>
      </c>
      <c r="E30" s="577" t="s">
        <v>246</v>
      </c>
      <c r="F30" s="578"/>
      <c r="G30" s="579"/>
    </row>
    <row r="31" spans="2:7" ht="17.25" customHeight="1">
      <c r="B31" s="22" t="s">
        <v>40</v>
      </c>
      <c r="C31" s="23" t="s">
        <v>202</v>
      </c>
      <c r="D31" s="23" t="s">
        <v>203</v>
      </c>
      <c r="E31" s="589" t="s">
        <v>204</v>
      </c>
      <c r="F31" s="590"/>
      <c r="G31" s="591"/>
    </row>
    <row r="32" spans="2:7">
      <c r="B32" s="22" t="s">
        <v>33</v>
      </c>
      <c r="C32" s="23" t="s">
        <v>205</v>
      </c>
      <c r="D32" s="23" t="s">
        <v>206</v>
      </c>
      <c r="E32" s="577"/>
      <c r="F32" s="578"/>
      <c r="G32" s="579"/>
    </row>
    <row r="33" spans="2:7" ht="17.25" customHeight="1">
      <c r="B33" s="24" t="s">
        <v>207</v>
      </c>
      <c r="C33" s="25" t="s">
        <v>222</v>
      </c>
      <c r="D33" s="25"/>
      <c r="E33" s="598"/>
      <c r="F33" s="599"/>
      <c r="G33" s="600"/>
    </row>
    <row r="34" spans="2:7" ht="17.25" customHeight="1">
      <c r="B34" s="22" t="s">
        <v>24</v>
      </c>
      <c r="C34" s="23" t="s">
        <v>208</v>
      </c>
      <c r="D34" s="23" t="s">
        <v>209</v>
      </c>
      <c r="E34" s="574"/>
      <c r="F34" s="575"/>
      <c r="G34" s="576"/>
    </row>
    <row r="35" spans="2:7" ht="17.25" customHeight="1">
      <c r="B35" s="22" t="s">
        <v>36</v>
      </c>
      <c r="C35" s="26" t="s">
        <v>210</v>
      </c>
      <c r="D35" s="23" t="s">
        <v>211</v>
      </c>
      <c r="E35" s="605" t="s">
        <v>212</v>
      </c>
      <c r="F35" s="605"/>
      <c r="G35" s="606"/>
    </row>
    <row r="36" spans="2:7" ht="17.25" customHeight="1" thickBot="1">
      <c r="B36" s="27" t="s">
        <v>41</v>
      </c>
      <c r="C36" s="28" t="s">
        <v>213</v>
      </c>
      <c r="D36" s="28" t="s">
        <v>214</v>
      </c>
      <c r="E36" s="601"/>
      <c r="F36" s="602"/>
      <c r="G36" s="603"/>
    </row>
    <row r="38" spans="2:7">
      <c r="B38" s="19">
        <v>3</v>
      </c>
      <c r="C38" s="19" t="s">
        <v>215</v>
      </c>
    </row>
    <row r="39" spans="2:7">
      <c r="C39" s="34" t="s">
        <v>223</v>
      </c>
      <c r="D39" s="34"/>
      <c r="E39" s="34"/>
      <c r="F39" s="34"/>
      <c r="G39" s="34"/>
    </row>
    <row r="40" spans="2:7">
      <c r="C40" s="34" t="s">
        <v>1246</v>
      </c>
      <c r="D40" s="34"/>
      <c r="E40" s="34"/>
      <c r="F40" s="34"/>
      <c r="G40" s="34"/>
    </row>
    <row r="42" spans="2:7">
      <c r="B42" s="19">
        <v>4</v>
      </c>
      <c r="C42" s="19" t="s">
        <v>103</v>
      </c>
    </row>
    <row r="43" spans="2:7">
      <c r="C43" s="34" t="s">
        <v>1133</v>
      </c>
      <c r="D43" s="34"/>
      <c r="E43" s="34"/>
      <c r="F43" s="34"/>
      <c r="G43" s="34"/>
    </row>
    <row r="45" spans="2:7">
      <c r="B45" s="19">
        <v>5</v>
      </c>
      <c r="C45" s="19" t="s">
        <v>216</v>
      </c>
    </row>
    <row r="46" spans="2:7">
      <c r="C46" s="34" t="s">
        <v>1065</v>
      </c>
      <c r="D46" s="34"/>
      <c r="E46" s="34"/>
      <c r="F46" s="34"/>
      <c r="G46" s="34"/>
    </row>
    <row r="47" spans="2:7">
      <c r="C47" s="34" t="s">
        <v>1132</v>
      </c>
      <c r="D47" s="34"/>
      <c r="E47" s="34"/>
      <c r="F47" s="34"/>
      <c r="G47" s="34"/>
    </row>
    <row r="49" spans="2:7">
      <c r="B49" s="19">
        <v>6</v>
      </c>
      <c r="C49" s="19" t="s">
        <v>217</v>
      </c>
    </row>
    <row r="50" spans="2:7" ht="31.5" customHeight="1">
      <c r="C50" s="604" t="s">
        <v>245</v>
      </c>
      <c r="D50" s="604"/>
      <c r="E50" s="604"/>
      <c r="F50" s="604"/>
      <c r="G50" s="604"/>
    </row>
    <row r="51" spans="2:7" ht="31.5" customHeight="1">
      <c r="C51" s="595" t="s">
        <v>1247</v>
      </c>
      <c r="D51" s="595"/>
      <c r="E51" s="595"/>
      <c r="F51" s="595"/>
      <c r="G51" s="595"/>
    </row>
    <row r="52" spans="2:7">
      <c r="C52" s="604"/>
      <c r="D52" s="604"/>
      <c r="E52" s="604"/>
      <c r="F52" s="604"/>
      <c r="G52" s="604"/>
    </row>
    <row r="53" spans="2:7">
      <c r="C53" s="34" t="s">
        <v>1248</v>
      </c>
      <c r="D53" s="34"/>
      <c r="E53" s="34"/>
      <c r="F53" s="34"/>
      <c r="G53" s="34"/>
    </row>
    <row r="54" spans="2:7">
      <c r="C54" s="35" t="s">
        <v>224</v>
      </c>
      <c r="D54" s="35"/>
      <c r="E54" s="35"/>
      <c r="F54" s="35"/>
      <c r="G54" s="35"/>
    </row>
    <row r="55" spans="2:7">
      <c r="C55" s="36" t="s">
        <v>1062</v>
      </c>
      <c r="D55" s="36"/>
      <c r="E55" s="36"/>
      <c r="F55" s="36"/>
      <c r="G55" s="36"/>
    </row>
    <row r="56" spans="2:7">
      <c r="C56" s="35" t="s">
        <v>225</v>
      </c>
      <c r="D56" s="35"/>
      <c r="E56" s="35"/>
      <c r="F56" s="35"/>
      <c r="G56" s="35"/>
    </row>
    <row r="57" spans="2:7">
      <c r="C57" s="36" t="s">
        <v>1063</v>
      </c>
      <c r="D57" s="36"/>
      <c r="E57" s="36"/>
      <c r="F57" s="36"/>
      <c r="G57" s="36"/>
    </row>
    <row r="58" spans="2:7">
      <c r="C58" s="34" t="s">
        <v>218</v>
      </c>
      <c r="D58" s="34"/>
      <c r="E58" s="34"/>
      <c r="F58" s="34"/>
      <c r="G58" s="34"/>
    </row>
    <row r="59" spans="2:7">
      <c r="C59" s="35" t="s">
        <v>272</v>
      </c>
      <c r="D59" s="35"/>
      <c r="E59" s="35"/>
      <c r="F59" s="35"/>
      <c r="G59" s="35"/>
    </row>
    <row r="60" spans="2:7">
      <c r="C60" s="19" t="s">
        <v>273</v>
      </c>
    </row>
    <row r="61" spans="2:7">
      <c r="C61" s="36" t="s">
        <v>274</v>
      </c>
      <c r="D61" s="36"/>
      <c r="E61" s="36"/>
      <c r="F61" s="36"/>
      <c r="G61" s="36"/>
    </row>
    <row r="63" spans="2:7">
      <c r="B63" s="19">
        <v>7</v>
      </c>
      <c r="C63" s="19" t="s">
        <v>219</v>
      </c>
    </row>
    <row r="64" spans="2:7">
      <c r="C64" s="35" t="s">
        <v>1064</v>
      </c>
      <c r="D64" s="35"/>
      <c r="E64" s="35"/>
      <c r="F64" s="35"/>
      <c r="G64" s="35"/>
    </row>
    <row r="65" spans="2:7">
      <c r="C65" s="36" t="s">
        <v>275</v>
      </c>
      <c r="D65" s="36"/>
      <c r="E65" s="36"/>
      <c r="F65" s="36"/>
      <c r="G65" s="36"/>
    </row>
    <row r="66" spans="2:7" s="29" customFormat="1">
      <c r="C66" s="596" t="s">
        <v>1245</v>
      </c>
      <c r="D66" s="596"/>
      <c r="E66" s="596"/>
      <c r="F66" s="596"/>
      <c r="G66" s="596"/>
    </row>
    <row r="67" spans="2:7">
      <c r="C67" s="36" t="s">
        <v>276</v>
      </c>
      <c r="D67" s="36"/>
      <c r="E67" s="36"/>
      <c r="F67" s="36"/>
      <c r="G67" s="36"/>
    </row>
    <row r="69" spans="2:7">
      <c r="B69" s="30" t="s">
        <v>220</v>
      </c>
      <c r="C69" s="19" t="s">
        <v>221</v>
      </c>
    </row>
    <row r="70" spans="2:7">
      <c r="C70" s="34" t="s">
        <v>247</v>
      </c>
      <c r="D70" s="34"/>
      <c r="E70" s="34"/>
      <c r="F70" s="34"/>
      <c r="G70" s="34"/>
    </row>
    <row r="71" spans="2:7">
      <c r="C71" s="34" t="s">
        <v>277</v>
      </c>
      <c r="D71" s="34"/>
      <c r="E71" s="34"/>
      <c r="F71" s="34"/>
      <c r="G71" s="34"/>
    </row>
    <row r="72" spans="2:7">
      <c r="C72" s="597" t="s">
        <v>278</v>
      </c>
      <c r="D72" s="597"/>
      <c r="E72" s="597"/>
      <c r="F72" s="597"/>
      <c r="G72" s="597"/>
    </row>
    <row r="73" spans="2:7">
      <c r="C73" s="35" t="s">
        <v>279</v>
      </c>
      <c r="D73" s="35"/>
      <c r="E73" s="35"/>
      <c r="F73" s="35"/>
      <c r="G73" s="35"/>
    </row>
    <row r="74" spans="2:7">
      <c r="C74" s="36" t="s">
        <v>280</v>
      </c>
      <c r="D74" s="36"/>
      <c r="E74" s="36"/>
      <c r="F74" s="36"/>
      <c r="G74" s="36"/>
    </row>
  </sheetData>
  <sheetProtection selectLockedCells="1" selectUnlockedCells="1"/>
  <mergeCells count="25">
    <mergeCell ref="C51:G51"/>
    <mergeCell ref="C66:G66"/>
    <mergeCell ref="C72:G72"/>
    <mergeCell ref="E33:G33"/>
    <mergeCell ref="E34:G34"/>
    <mergeCell ref="E36:G36"/>
    <mergeCell ref="C50:G50"/>
    <mergeCell ref="E35:G35"/>
    <mergeCell ref="C52:G52"/>
    <mergeCell ref="E30:G30"/>
    <mergeCell ref="E32:G32"/>
    <mergeCell ref="B6:G6"/>
    <mergeCell ref="B19:G19"/>
    <mergeCell ref="C27:G27"/>
    <mergeCell ref="E20:G20"/>
    <mergeCell ref="E22:G22"/>
    <mergeCell ref="E23:G23"/>
    <mergeCell ref="E24:G24"/>
    <mergeCell ref="E31:G31"/>
    <mergeCell ref="C21:G21"/>
    <mergeCell ref="B4:G4"/>
    <mergeCell ref="B8:G8"/>
    <mergeCell ref="E25:G25"/>
    <mergeCell ref="E28:G28"/>
    <mergeCell ref="E29:G29"/>
  </mergeCells>
  <phoneticPr fontId="2"/>
  <pageMargins left="0.70866141732283472" right="0.51181102362204722" top="0.74803149606299213" bottom="0.74803149606299213" header="0.31496062992125984" footer="0.31496062992125984"/>
  <pageSetup paperSize="9"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5" tint="0.79998168889431442"/>
  </sheetPr>
  <dimension ref="A1:AX797"/>
  <sheetViews>
    <sheetView showGridLines="0" showZeros="0" zoomScaleNormal="100" zoomScaleSheetLayoutView="100" workbookViewId="0">
      <pane xSplit="3" topLeftCell="D1" activePane="topRight" state="frozen"/>
      <selection activeCell="N23" sqref="N23"/>
      <selection pane="topRight" activeCell="B8" sqref="B8"/>
    </sheetView>
  </sheetViews>
  <sheetFormatPr defaultColWidth="9" defaultRowHeight="12.75"/>
  <cols>
    <col min="1" max="1" width="2.265625" style="54" bestFit="1" customWidth="1"/>
    <col min="2" max="2" width="4.46484375" style="92" customWidth="1"/>
    <col min="3" max="6" width="9.59765625" style="2" customWidth="1"/>
    <col min="7" max="7" width="6.59765625" style="2" customWidth="1"/>
    <col min="8" max="9" width="11.59765625" style="2" customWidth="1"/>
    <col min="10" max="10" width="8.46484375" style="2" customWidth="1"/>
    <col min="11" max="11" width="2.1328125" style="2" customWidth="1"/>
    <col min="12" max="12" width="2.46484375" style="2" customWidth="1"/>
    <col min="13" max="13" width="6.59765625" style="2" customWidth="1"/>
    <col min="14" max="15" width="3.73046875" style="2" customWidth="1"/>
    <col min="16" max="16" width="6.59765625" style="82" customWidth="1"/>
    <col min="17" max="17" width="4.3984375" style="2" customWidth="1"/>
    <col min="18" max="18" width="8.59765625" style="2" hidden="1" customWidth="1"/>
    <col min="19" max="20" width="4.59765625" style="2" hidden="1" customWidth="1"/>
    <col min="21" max="21" width="8.59765625" style="2" hidden="1" customWidth="1"/>
    <col min="22" max="23" width="4.59765625" style="2" hidden="1" customWidth="1"/>
    <col min="24" max="24" width="8.59765625" style="2" customWidth="1"/>
    <col min="25" max="25" width="4.59765625" style="2" customWidth="1"/>
    <col min="26" max="26" width="6.59765625" style="82" customWidth="1"/>
    <col min="27" max="27" width="4.3984375" style="2" hidden="1" customWidth="1"/>
    <col min="28" max="28" width="8.59765625" style="2" hidden="1" customWidth="1"/>
    <col min="29" max="30" width="4.59765625" style="2" hidden="1" customWidth="1"/>
    <col min="31" max="31" width="8.59765625" style="2" hidden="1" customWidth="1"/>
    <col min="32" max="33" width="4.59765625" style="2" hidden="1" customWidth="1"/>
    <col min="34" max="34" width="8.59765625" style="2" customWidth="1"/>
    <col min="35" max="35" width="4.59765625" style="2" customWidth="1"/>
    <col min="36" max="36" width="3.1328125" style="2" customWidth="1"/>
    <col min="37" max="37" width="10.86328125" style="6" hidden="1" customWidth="1"/>
    <col min="38" max="39" width="16.3984375" style="2" hidden="1" customWidth="1"/>
    <col min="40" max="40" width="14.1328125" style="2" hidden="1" customWidth="1"/>
    <col min="41" max="41" width="2.86328125" style="2" hidden="1" customWidth="1"/>
    <col min="42" max="42" width="2.3984375" style="6" hidden="1" customWidth="1"/>
    <col min="43" max="43" width="6" style="6" hidden="1" customWidth="1"/>
    <col min="44" max="44" width="7" style="6" hidden="1" customWidth="1"/>
    <col min="45" max="45" width="2.3984375" style="6" hidden="1" customWidth="1"/>
    <col min="46" max="46" width="6" style="6" hidden="1" customWidth="1"/>
    <col min="47" max="47" width="7" style="6" hidden="1" customWidth="1"/>
    <col min="48" max="48" width="5.3984375" style="6" hidden="1" customWidth="1"/>
    <col min="49" max="49" width="9" style="2"/>
    <col min="50" max="50" width="93.59765625" style="2" customWidth="1"/>
    <col min="51" max="16384" width="9" style="2"/>
  </cols>
  <sheetData>
    <row r="1" spans="1:50" ht="9" customHeight="1">
      <c r="A1" s="72"/>
      <c r="B1" s="72"/>
      <c r="C1" s="72"/>
      <c r="D1" s="72"/>
      <c r="E1" s="72"/>
      <c r="F1" s="72"/>
      <c r="G1" s="72"/>
      <c r="H1" s="72"/>
      <c r="I1" s="72"/>
      <c r="J1" s="72"/>
      <c r="K1" s="72"/>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202"/>
      <c r="AQ1" s="202"/>
      <c r="AR1" s="202"/>
      <c r="AS1" s="202"/>
      <c r="AT1" s="202"/>
      <c r="AU1" s="202"/>
      <c r="AV1" s="202"/>
      <c r="AW1" s="203"/>
      <c r="AX1" s="203"/>
    </row>
    <row r="2" spans="1:50" ht="18.75">
      <c r="A2" s="73"/>
      <c r="B2" s="262"/>
      <c r="C2" s="383" t="str">
        <f>①申込書!C2</f>
        <v>第３２回</v>
      </c>
      <c r="D2" s="607" t="str">
        <f>①申込書!D2</f>
        <v>北海道中学校新人陸上競技大会　</v>
      </c>
      <c r="E2" s="607"/>
      <c r="F2" s="607"/>
      <c r="G2" s="607"/>
      <c r="H2" s="607"/>
      <c r="I2" s="494" t="s">
        <v>1261</v>
      </c>
      <c r="J2" s="494"/>
      <c r="K2" s="208"/>
      <c r="L2" s="475" t="s">
        <v>1153</v>
      </c>
      <c r="M2" s="356" t="s">
        <v>1112</v>
      </c>
      <c r="N2" s="361"/>
      <c r="O2" s="361"/>
      <c r="P2" s="362"/>
      <c r="Q2" s="363"/>
      <c r="R2" s="363"/>
      <c r="S2" s="363"/>
      <c r="T2" s="363"/>
      <c r="U2" s="364"/>
      <c r="V2" s="197"/>
      <c r="W2" s="197"/>
      <c r="X2" s="198"/>
      <c r="Y2" s="198"/>
      <c r="Z2" s="322"/>
      <c r="AA2" s="198"/>
      <c r="AB2" s="198"/>
      <c r="AC2" s="198"/>
      <c r="AD2" s="198"/>
      <c r="AE2" s="198"/>
      <c r="AF2" s="198"/>
      <c r="AG2" s="198"/>
      <c r="AH2" s="198"/>
      <c r="AI2" s="198"/>
      <c r="AJ2" s="217"/>
      <c r="AK2" s="223"/>
      <c r="AL2" s="203"/>
      <c r="AM2" s="224"/>
      <c r="AN2" s="203"/>
      <c r="AO2" s="203"/>
      <c r="AP2" s="202"/>
      <c r="AQ2" s="202"/>
      <c r="AR2" s="202"/>
      <c r="AS2" s="202"/>
      <c r="AT2" s="202"/>
      <c r="AU2" s="202"/>
      <c r="AV2" s="202"/>
      <c r="AW2" s="203"/>
      <c r="AX2" s="203"/>
    </row>
    <row r="3" spans="1:50" s="48" customFormat="1" ht="3" customHeight="1">
      <c r="A3" s="74"/>
      <c r="K3" s="81"/>
      <c r="L3" s="199"/>
      <c r="M3" s="199"/>
      <c r="N3" s="199"/>
      <c r="O3" s="199"/>
      <c r="P3" s="316"/>
      <c r="Q3" s="199"/>
      <c r="R3" s="199"/>
      <c r="S3" s="199"/>
      <c r="T3" s="199"/>
      <c r="U3" s="199"/>
      <c r="V3" s="199"/>
      <c r="W3" s="199"/>
      <c r="X3" s="199"/>
      <c r="Y3" s="199"/>
      <c r="Z3" s="316"/>
      <c r="AA3" s="199"/>
      <c r="AB3" s="199"/>
      <c r="AC3" s="199"/>
      <c r="AD3" s="199"/>
      <c r="AE3" s="199"/>
      <c r="AF3" s="199"/>
      <c r="AG3" s="199"/>
      <c r="AH3" s="199"/>
      <c r="AI3" s="199"/>
      <c r="AJ3" s="217"/>
      <c r="AK3" s="225"/>
      <c r="AL3" s="226"/>
      <c r="AM3" s="227"/>
      <c r="AN3" s="226"/>
      <c r="AO3" s="226"/>
      <c r="AP3" s="228"/>
      <c r="AQ3" s="228"/>
      <c r="AR3" s="228"/>
      <c r="AS3" s="228"/>
      <c r="AT3" s="228"/>
      <c r="AU3" s="228"/>
      <c r="AV3" s="228"/>
      <c r="AW3" s="226"/>
      <c r="AX3" s="226"/>
    </row>
    <row r="4" spans="1:50" s="3" customFormat="1" ht="9.9499999999999993" customHeight="1">
      <c r="A4" s="73"/>
      <c r="B4" s="608" t="s">
        <v>987</v>
      </c>
      <c r="C4" s="609"/>
      <c r="D4" s="609"/>
      <c r="E4" s="610"/>
      <c r="F4" s="253" t="s">
        <v>103</v>
      </c>
      <c r="G4" s="81"/>
      <c r="H4" s="81"/>
      <c r="I4" s="81"/>
      <c r="J4" s="81"/>
      <c r="K4" s="81"/>
      <c r="L4" s="199"/>
      <c r="M4" s="197"/>
      <c r="N4" s="199"/>
      <c r="O4" s="199"/>
      <c r="P4" s="316"/>
      <c r="Q4" s="200"/>
      <c r="R4" s="200"/>
      <c r="S4" s="200"/>
      <c r="T4" s="200"/>
      <c r="U4" s="200"/>
      <c r="V4" s="200"/>
      <c r="W4" s="200"/>
      <c r="X4" s="200"/>
      <c r="Y4" s="200"/>
      <c r="Z4" s="323"/>
      <c r="AA4" s="200"/>
      <c r="AB4" s="200"/>
      <c r="AC4" s="200"/>
      <c r="AD4" s="200"/>
      <c r="AE4" s="200"/>
      <c r="AF4" s="200"/>
      <c r="AG4" s="200"/>
      <c r="AH4" s="200"/>
      <c r="AI4" s="200"/>
      <c r="AJ4" s="217"/>
      <c r="AK4" s="218"/>
      <c r="AL4" s="200"/>
      <c r="AM4" s="200"/>
      <c r="AN4" s="200"/>
      <c r="AO4" s="200"/>
      <c r="AP4" s="218"/>
      <c r="AQ4" s="218"/>
      <c r="AR4" s="218"/>
      <c r="AS4" s="218"/>
      <c r="AT4" s="218"/>
      <c r="AU4" s="218"/>
      <c r="AV4" s="218"/>
      <c r="AW4" s="200"/>
      <c r="AX4" s="200"/>
    </row>
    <row r="5" spans="1:50" s="3" customFormat="1" ht="15.95" customHeight="1">
      <c r="A5" s="73"/>
      <c r="B5" s="611" t="s">
        <v>1154</v>
      </c>
      <c r="C5" s="612"/>
      <c r="D5" s="613"/>
      <c r="E5" s="158" t="s">
        <v>8</v>
      </c>
      <c r="F5" s="157" t="s">
        <v>1155</v>
      </c>
      <c r="H5" s="156" t="s">
        <v>1092</v>
      </c>
      <c r="I5" s="614" t="s">
        <v>1156</v>
      </c>
      <c r="J5" s="615"/>
      <c r="K5" s="81"/>
      <c r="L5" s="199"/>
      <c r="M5" s="356" t="s">
        <v>1113</v>
      </c>
      <c r="N5" s="357"/>
      <c r="O5" s="357"/>
      <c r="P5" s="358"/>
      <c r="Q5" s="359"/>
      <c r="R5" s="359"/>
      <c r="S5" s="359"/>
      <c r="T5" s="359"/>
      <c r="U5" s="359"/>
      <c r="V5" s="360"/>
      <c r="W5" s="199"/>
      <c r="X5" s="199"/>
      <c r="Y5" s="199"/>
      <c r="Z5" s="316"/>
      <c r="AA5" s="199"/>
      <c r="AB5" s="199"/>
      <c r="AC5" s="200"/>
      <c r="AD5" s="200"/>
      <c r="AE5" s="200"/>
      <c r="AF5" s="200"/>
      <c r="AG5" s="200"/>
      <c r="AH5" s="200"/>
      <c r="AI5" s="200"/>
      <c r="AJ5" s="217"/>
      <c r="AK5" s="218"/>
      <c r="AL5" s="229"/>
      <c r="AM5" s="229"/>
      <c r="AN5" s="200"/>
      <c r="AO5" s="200"/>
      <c r="AP5" s="218"/>
      <c r="AQ5" s="218"/>
      <c r="AR5" s="218"/>
      <c r="AS5" s="218"/>
      <c r="AT5" s="218"/>
      <c r="AU5" s="218"/>
      <c r="AV5" s="218"/>
      <c r="AW5" s="200"/>
      <c r="AX5" s="200"/>
    </row>
    <row r="6" spans="1:50" s="3" customFormat="1" ht="15.95" customHeight="1">
      <c r="A6" s="73"/>
      <c r="B6" s="616" t="s">
        <v>1263</v>
      </c>
      <c r="C6" s="617"/>
      <c r="D6" s="252" t="s">
        <v>6</v>
      </c>
      <c r="E6" s="618" t="s">
        <v>63</v>
      </c>
      <c r="F6" s="619"/>
      <c r="H6" s="156" t="s">
        <v>1093</v>
      </c>
      <c r="I6" s="620" t="s">
        <v>240</v>
      </c>
      <c r="J6" s="621"/>
      <c r="K6" s="81"/>
      <c r="L6" s="199"/>
      <c r="M6" s="267" t="s">
        <v>1157</v>
      </c>
      <c r="N6" s="199"/>
      <c r="O6" s="199"/>
      <c r="P6" s="316"/>
      <c r="Q6" s="365" t="s">
        <v>1126</v>
      </c>
      <c r="R6" s="201"/>
      <c r="S6" s="201"/>
      <c r="T6" s="201"/>
      <c r="U6" s="201"/>
      <c r="V6" s="201"/>
      <c r="W6" s="200"/>
      <c r="X6" s="200"/>
      <c r="Y6" s="200"/>
      <c r="Z6" s="323"/>
      <c r="AA6" s="200"/>
      <c r="AB6" s="200"/>
      <c r="AC6" s="201"/>
      <c r="AD6" s="201"/>
      <c r="AE6" s="201"/>
      <c r="AF6" s="201"/>
      <c r="AG6" s="201"/>
      <c r="AH6" s="201"/>
      <c r="AI6" s="201"/>
      <c r="AJ6" s="218"/>
      <c r="AK6" s="218"/>
      <c r="AL6" s="218"/>
      <c r="AM6" s="218"/>
      <c r="AN6" s="200"/>
      <c r="AO6" s="200"/>
      <c r="AP6" s="218"/>
      <c r="AQ6" s="218"/>
      <c r="AR6" s="218"/>
      <c r="AS6" s="218"/>
      <c r="AT6" s="218"/>
      <c r="AU6" s="218"/>
      <c r="AV6" s="218"/>
      <c r="AW6" s="200"/>
      <c r="AX6" s="200"/>
    </row>
    <row r="7" spans="1:50" ht="15.95" customHeight="1">
      <c r="A7" s="6"/>
      <c r="B7" s="622" t="s">
        <v>244</v>
      </c>
      <c r="C7" s="623"/>
      <c r="D7" s="266" t="s">
        <v>1158</v>
      </c>
      <c r="E7" s="624" t="s">
        <v>1159</v>
      </c>
      <c r="F7" s="625"/>
      <c r="G7" s="3"/>
      <c r="H7" s="166" t="s">
        <v>1094</v>
      </c>
      <c r="I7" s="626" t="s">
        <v>1160</v>
      </c>
      <c r="J7" s="627"/>
      <c r="K7" s="6"/>
      <c r="L7" s="202"/>
      <c r="M7" s="202"/>
      <c r="N7" s="202"/>
      <c r="O7" s="202"/>
      <c r="P7" s="316"/>
      <c r="Q7" s="628" t="s">
        <v>1096</v>
      </c>
      <c r="R7" s="628"/>
      <c r="S7" s="628"/>
      <c r="T7" s="628"/>
      <c r="U7" s="628"/>
      <c r="V7" s="628"/>
      <c r="W7" s="628"/>
      <c r="X7" s="628"/>
      <c r="Y7" s="247"/>
      <c r="Z7" s="324"/>
      <c r="AA7" s="628" t="s">
        <v>1097</v>
      </c>
      <c r="AB7" s="628"/>
      <c r="AC7" s="628"/>
      <c r="AD7" s="628"/>
      <c r="AE7" s="628"/>
      <c r="AF7" s="628"/>
      <c r="AG7" s="628"/>
      <c r="AH7" s="628"/>
      <c r="AI7" s="247"/>
      <c r="AJ7" s="202"/>
      <c r="AK7" s="202"/>
      <c r="AL7" s="202"/>
      <c r="AM7" s="202"/>
      <c r="AN7" s="203"/>
      <c r="AO7" s="203"/>
      <c r="AP7" s="202"/>
      <c r="AQ7" s="202"/>
      <c r="AR7" s="202"/>
      <c r="AS7" s="202"/>
      <c r="AT7" s="202"/>
      <c r="AU7" s="202"/>
      <c r="AV7" s="202"/>
      <c r="AW7" s="203"/>
      <c r="AX7" s="203"/>
    </row>
    <row r="8" spans="1:50" ht="5.25" customHeight="1">
      <c r="A8" s="2"/>
      <c r="B8" s="2"/>
      <c r="L8" s="203"/>
      <c r="M8" s="203"/>
      <c r="N8" s="203"/>
      <c r="O8" s="203"/>
      <c r="P8" s="326"/>
      <c r="Q8" s="628"/>
      <c r="R8" s="628"/>
      <c r="S8" s="628"/>
      <c r="T8" s="628"/>
      <c r="U8" s="628"/>
      <c r="V8" s="628"/>
      <c r="W8" s="628"/>
      <c r="X8" s="628"/>
      <c r="Y8" s="247"/>
      <c r="Z8" s="325"/>
      <c r="AA8" s="628"/>
      <c r="AB8" s="628"/>
      <c r="AC8" s="628"/>
      <c r="AD8" s="628"/>
      <c r="AE8" s="628"/>
      <c r="AF8" s="628"/>
      <c r="AG8" s="628"/>
      <c r="AH8" s="628"/>
      <c r="AI8" s="247"/>
      <c r="AJ8" s="219"/>
      <c r="AK8" s="222"/>
      <c r="AL8" s="219"/>
      <c r="AM8" s="219"/>
      <c r="AN8" s="219"/>
      <c r="AO8" s="219"/>
      <c r="AP8" s="222"/>
      <c r="AQ8" s="222"/>
      <c r="AR8" s="222"/>
      <c r="AS8" s="222"/>
      <c r="AT8" s="222"/>
      <c r="AU8" s="222"/>
      <c r="AV8" s="222"/>
      <c r="AW8" s="203"/>
      <c r="AX8" s="203"/>
    </row>
    <row r="9" spans="1:50" s="6" customFormat="1" ht="14.25">
      <c r="A9" s="73"/>
      <c r="B9" s="170" t="s">
        <v>52</v>
      </c>
      <c r="C9" s="163"/>
      <c r="D9" s="164"/>
      <c r="E9" s="2"/>
      <c r="F9" s="2"/>
      <c r="G9" s="2"/>
      <c r="H9" s="2"/>
      <c r="I9" s="2"/>
      <c r="J9" s="2"/>
      <c r="K9" s="2"/>
      <c r="L9" s="203"/>
      <c r="M9" s="644" t="s">
        <v>957</v>
      </c>
      <c r="N9" s="645"/>
      <c r="O9" s="646"/>
      <c r="P9" s="353"/>
      <c r="Q9" s="647" t="s">
        <v>9</v>
      </c>
      <c r="R9" s="629" t="s">
        <v>948</v>
      </c>
      <c r="S9" s="630"/>
      <c r="T9" s="631"/>
      <c r="U9" s="629" t="s">
        <v>949</v>
      </c>
      <c r="V9" s="630"/>
      <c r="W9" s="630"/>
      <c r="X9" s="632" t="s">
        <v>10</v>
      </c>
      <c r="Y9" s="632"/>
      <c r="Z9" s="354"/>
      <c r="AA9" s="647" t="s">
        <v>9</v>
      </c>
      <c r="AB9" s="629" t="s">
        <v>948</v>
      </c>
      <c r="AC9" s="630"/>
      <c r="AD9" s="631"/>
      <c r="AE9" s="629" t="s">
        <v>949</v>
      </c>
      <c r="AF9" s="630"/>
      <c r="AG9" s="630"/>
      <c r="AH9" s="632" t="s">
        <v>10</v>
      </c>
      <c r="AI9" s="632"/>
      <c r="AJ9" s="220"/>
      <c r="AK9" s="220" t="s">
        <v>1131</v>
      </c>
      <c r="AL9" s="220"/>
      <c r="AM9" s="220"/>
      <c r="AN9" s="230"/>
      <c r="AO9" s="230"/>
      <c r="AP9" s="221" t="s">
        <v>1127</v>
      </c>
      <c r="AQ9" s="222"/>
      <c r="AR9" s="222"/>
      <c r="AS9" s="221" t="s">
        <v>1128</v>
      </c>
      <c r="AT9" s="222"/>
      <c r="AU9" s="222"/>
      <c r="AV9" s="222"/>
      <c r="AW9" s="202"/>
      <c r="AX9" s="202"/>
    </row>
    <row r="10" spans="1:50" s="6" customFormat="1" ht="12" customHeight="1">
      <c r="A10" s="73"/>
      <c r="B10" s="254" t="s">
        <v>1161</v>
      </c>
      <c r="C10" s="159" t="s">
        <v>951</v>
      </c>
      <c r="D10" s="160" t="s">
        <v>950</v>
      </c>
      <c r="E10" s="161" t="s">
        <v>1090</v>
      </c>
      <c r="F10" s="84" t="s">
        <v>1091</v>
      </c>
      <c r="G10" s="162" t="s">
        <v>104</v>
      </c>
      <c r="H10" s="312" t="s">
        <v>954</v>
      </c>
      <c r="I10" s="313" t="s">
        <v>955</v>
      </c>
      <c r="J10" s="314" t="s">
        <v>1162</v>
      </c>
      <c r="K10" s="2"/>
      <c r="L10" s="203"/>
      <c r="M10" s="231" t="s">
        <v>956</v>
      </c>
      <c r="N10" s="232" t="s">
        <v>952</v>
      </c>
      <c r="O10" s="233" t="s">
        <v>953</v>
      </c>
      <c r="P10" s="353"/>
      <c r="Q10" s="648"/>
      <c r="R10" s="237" t="s">
        <v>10</v>
      </c>
      <c r="S10" s="238" t="s">
        <v>11</v>
      </c>
      <c r="T10" s="239" t="s">
        <v>1163</v>
      </c>
      <c r="U10" s="237" t="s">
        <v>10</v>
      </c>
      <c r="V10" s="240" t="s">
        <v>11</v>
      </c>
      <c r="W10" s="289" t="s">
        <v>1164</v>
      </c>
      <c r="X10" s="285" t="s">
        <v>1005</v>
      </c>
      <c r="Y10" s="286" t="s">
        <v>11</v>
      </c>
      <c r="Z10" s="354"/>
      <c r="AA10" s="648"/>
      <c r="AB10" s="237" t="s">
        <v>10</v>
      </c>
      <c r="AC10" s="238" t="s">
        <v>11</v>
      </c>
      <c r="AD10" s="239" t="s">
        <v>1164</v>
      </c>
      <c r="AE10" s="237" t="s">
        <v>10</v>
      </c>
      <c r="AF10" s="240" t="s">
        <v>11</v>
      </c>
      <c r="AG10" s="289" t="s">
        <v>1165</v>
      </c>
      <c r="AH10" s="285" t="s">
        <v>1005</v>
      </c>
      <c r="AI10" s="286" t="s">
        <v>11</v>
      </c>
      <c r="AJ10" s="220"/>
      <c r="AK10" s="4" t="s">
        <v>1003</v>
      </c>
      <c r="AL10" s="4" t="s">
        <v>1002</v>
      </c>
      <c r="AM10" s="4" t="s">
        <v>1004</v>
      </c>
      <c r="AN10" s="5" t="s">
        <v>1166</v>
      </c>
      <c r="AO10" s="230"/>
      <c r="AP10" s="335"/>
      <c r="AQ10" s="336" t="s">
        <v>13</v>
      </c>
      <c r="AR10" s="337" t="s">
        <v>14</v>
      </c>
      <c r="AS10" s="335"/>
      <c r="AT10" s="336" t="s">
        <v>13</v>
      </c>
      <c r="AU10" s="337" t="s">
        <v>14</v>
      </c>
      <c r="AV10" s="222"/>
      <c r="AW10" s="202"/>
      <c r="AX10" s="202"/>
    </row>
    <row r="11" spans="1:50" ht="15.95" customHeight="1">
      <c r="A11" s="75">
        <f>IF(C11="","",COUNTA($G$11:G11))</f>
        <v>1</v>
      </c>
      <c r="B11" s="148">
        <v>1</v>
      </c>
      <c r="C11" s="12" t="s">
        <v>1167</v>
      </c>
      <c r="D11" s="12" t="s">
        <v>1168</v>
      </c>
      <c r="E11" s="165" t="s">
        <v>1169</v>
      </c>
      <c r="F11" s="310" t="s">
        <v>1170</v>
      </c>
      <c r="G11" s="149">
        <v>2</v>
      </c>
      <c r="H11" s="155" t="s">
        <v>0</v>
      </c>
      <c r="I11" s="315" t="s">
        <v>31</v>
      </c>
      <c r="J11" s="150" t="s">
        <v>226</v>
      </c>
      <c r="L11" s="203"/>
      <c r="M11" s="344">
        <v>2011</v>
      </c>
      <c r="N11" s="487" t="s">
        <v>1240</v>
      </c>
      <c r="O11" s="488" t="s">
        <v>1237</v>
      </c>
      <c r="P11" s="384" t="str">
        <f>H11</f>
        <v>１００Ｍ</v>
      </c>
      <c r="Q11" s="241" t="s">
        <v>19</v>
      </c>
      <c r="R11" s="274" t="s">
        <v>1171</v>
      </c>
      <c r="S11" s="275">
        <v>0.2</v>
      </c>
      <c r="T11" s="276" t="s">
        <v>21</v>
      </c>
      <c r="U11" s="277" t="s">
        <v>1172</v>
      </c>
      <c r="V11" s="275">
        <v>0.5</v>
      </c>
      <c r="W11" s="278" t="s">
        <v>20</v>
      </c>
      <c r="X11" s="366" t="str">
        <f t="shared" ref="X11:X30" si="0">IF(H11="","",IF(R11="",U11,IF(U11="",R11,IF(AP11="T",AQ11,AR11))))</f>
        <v>10.82</v>
      </c>
      <c r="Y11" s="367">
        <f>IF(OR(H11="１００Ｍ",H11="２００Ｍ",H11="１１０ＭＨ",H11="１００ＭＨ",H11="走幅跳"),(IF(X11=R11,S11,V11)),"")</f>
        <v>0.5</v>
      </c>
      <c r="Z11" s="386" t="str">
        <f t="shared" ref="Z11:Z30" si="1">I11</f>
        <v>走高跳</v>
      </c>
      <c r="AA11" s="241" t="s">
        <v>22</v>
      </c>
      <c r="AB11" s="274" t="s">
        <v>1173</v>
      </c>
      <c r="AC11" s="275"/>
      <c r="AD11" s="276" t="s">
        <v>1174</v>
      </c>
      <c r="AE11" s="277" t="s">
        <v>1175</v>
      </c>
      <c r="AF11" s="275"/>
      <c r="AG11" s="278" t="s">
        <v>1174</v>
      </c>
      <c r="AH11" s="366" t="str">
        <f t="shared" ref="AH11:AH30" si="2">IF(I11="","",IF(AB11="",AE11,IF(AE11="",AB11,IF(AS11="T",AT11,AU11))))</f>
        <v>1m43</v>
      </c>
      <c r="AI11" s="367" t="str">
        <f>IF(OR(I11="１００Ｍ",I11="２００Ｍ",I11="１１０ＭＨ",I11="１００ＭＨ",I11="走幅跳"),(IF(AH11=AB11,AC11,AF11)),"")</f>
        <v/>
      </c>
      <c r="AJ11" s="221"/>
      <c r="AK11" s="346" t="str">
        <f>C11&amp;"　"&amp;D11</f>
        <v>北斗　一郎</v>
      </c>
      <c r="AL11" s="11" t="str">
        <f t="shared" ref="AL11:AM30" si="3">IFERROR(VLOOKUP(H11,$H$81:$I$93,2,0),"")</f>
        <v>中学男子100m</v>
      </c>
      <c r="AM11" s="11" t="str">
        <f t="shared" si="3"/>
        <v>中学男子走高跳</v>
      </c>
      <c r="AN11" s="347" t="str">
        <f t="shared" ref="AN11:AN30" si="4">IF(J11="","",$I$110)</f>
        <v>中学男子4X100mR</v>
      </c>
      <c r="AO11" s="230"/>
      <c r="AP11" s="338" t="str">
        <f t="shared" ref="AP11:AP30" si="5">IF(H11="","",IF(OR(H11=$H$81,H11=$H$82,H11=$H$83,H11=$H$84,H11=$H$85,H11=$H$86,H11=$H$87),"T","F"))</f>
        <v>T</v>
      </c>
      <c r="AQ11" s="7" t="str">
        <f t="shared" ref="AQ11:AQ30" si="6">IF(R11&gt;U11,U11,R11)</f>
        <v>10.82</v>
      </c>
      <c r="AR11" s="339" t="str">
        <f t="shared" ref="AR11:AR30" si="7">IF(R11&gt;U11,R11,U11)</f>
        <v>11.11</v>
      </c>
      <c r="AS11" s="338" t="str">
        <f t="shared" ref="AS11:AS30" si="8">IF(I11="","",IF(OR(I11=$H$81,I11=$H$82,I11=$H$83,I11=$H$84,I11=$H$85,I11=$H$86,I11=$H$87),"T","F"))</f>
        <v>F</v>
      </c>
      <c r="AT11" s="7" t="str">
        <f>IF(AB11&gt;AE11,AE11,AB11)</f>
        <v>1m25</v>
      </c>
      <c r="AU11" s="339" t="str">
        <f>IF(AB11&gt;AE11,AB11,AE11)</f>
        <v>1m43</v>
      </c>
      <c r="AV11" s="222"/>
      <c r="AW11" s="203"/>
      <c r="AX11" s="203"/>
    </row>
    <row r="12" spans="1:50" ht="15.95" customHeight="1">
      <c r="A12" s="75">
        <f>IF(C12="","",COUNTA($G$11:G12))</f>
        <v>2</v>
      </c>
      <c r="B12" s="148">
        <v>2</v>
      </c>
      <c r="C12" s="151" t="s">
        <v>1176</v>
      </c>
      <c r="D12" s="151" t="s">
        <v>1177</v>
      </c>
      <c r="E12" s="153" t="s">
        <v>1178</v>
      </c>
      <c r="F12" s="154" t="s">
        <v>1179</v>
      </c>
      <c r="G12" s="149">
        <v>3</v>
      </c>
      <c r="H12" s="155" t="s">
        <v>227</v>
      </c>
      <c r="I12" s="315" t="s">
        <v>2</v>
      </c>
      <c r="J12" s="150" t="s">
        <v>226</v>
      </c>
      <c r="L12" s="203"/>
      <c r="M12" s="344">
        <v>2009</v>
      </c>
      <c r="N12" s="487">
        <v>12</v>
      </c>
      <c r="O12" s="488" t="s">
        <v>1241</v>
      </c>
      <c r="P12" s="384" t="str">
        <f t="shared" ref="P12:P30" si="9">H12</f>
        <v>３０００Ｍ</v>
      </c>
      <c r="Q12" s="241" t="s">
        <v>19</v>
      </c>
      <c r="R12" s="274" t="s">
        <v>1180</v>
      </c>
      <c r="S12" s="279"/>
      <c r="T12" s="276" t="s">
        <v>20</v>
      </c>
      <c r="U12" s="277" t="s">
        <v>1181</v>
      </c>
      <c r="V12" s="279"/>
      <c r="W12" s="278" t="s">
        <v>23</v>
      </c>
      <c r="X12" s="366" t="str">
        <f t="shared" si="0"/>
        <v>09.55.62</v>
      </c>
      <c r="Y12" s="367" t="str">
        <f t="shared" ref="Y12:Y30" si="10">IF(OR(H12="１００Ｍ",H12="２００Ｍ",H12="１１０ＭＨ",H12="１００ＭＨ",H12="走幅跳"),(IF(X12=R12,S12,V12)),"")</f>
        <v/>
      </c>
      <c r="Z12" s="386" t="str">
        <f t="shared" si="1"/>
        <v>８００Ｍ</v>
      </c>
      <c r="AA12" s="241" t="s">
        <v>19</v>
      </c>
      <c r="AB12" s="274" t="s">
        <v>1182</v>
      </c>
      <c r="AC12" s="279"/>
      <c r="AD12" s="276" t="s">
        <v>20</v>
      </c>
      <c r="AE12" s="277" t="s">
        <v>1183</v>
      </c>
      <c r="AF12" s="279"/>
      <c r="AG12" s="278" t="s">
        <v>23</v>
      </c>
      <c r="AH12" s="366" t="str">
        <f t="shared" si="2"/>
        <v>2.01.02</v>
      </c>
      <c r="AI12" s="367" t="str">
        <f t="shared" ref="AI12:AI30" si="11">IF(OR(I12="１００Ｍ",I12="２００Ｍ",I12="１１０ＭＨ",I12="１００ＭＨ",I12="走幅跳"),(IF(AH12=AB12,AC12,AF12)),"")</f>
        <v/>
      </c>
      <c r="AJ12" s="221"/>
      <c r="AK12" s="346" t="str">
        <f t="shared" ref="AK12:AK30" si="12">C12&amp;"　"&amp;D12</f>
        <v>函館　太郎</v>
      </c>
      <c r="AL12" s="11" t="str">
        <f t="shared" si="3"/>
        <v>中学男子3000m</v>
      </c>
      <c r="AM12" s="11" t="str">
        <f t="shared" si="3"/>
        <v>中学男子800m</v>
      </c>
      <c r="AN12" s="347" t="str">
        <f t="shared" si="4"/>
        <v>中学男子4X100mR</v>
      </c>
      <c r="AO12" s="230"/>
      <c r="AP12" s="338" t="str">
        <f t="shared" si="5"/>
        <v>T</v>
      </c>
      <c r="AQ12" s="7" t="str">
        <f t="shared" si="6"/>
        <v>09.55.62</v>
      </c>
      <c r="AR12" s="339" t="str">
        <f t="shared" si="7"/>
        <v>10.06.01</v>
      </c>
      <c r="AS12" s="338" t="str">
        <f t="shared" si="8"/>
        <v>T</v>
      </c>
      <c r="AT12" s="7" t="str">
        <f t="shared" ref="AT12:AT30" si="13">IF(AB12&gt;AE12,AE12,AB12)</f>
        <v>2.01.02</v>
      </c>
      <c r="AU12" s="339" t="str">
        <f t="shared" ref="AU12:AU30" si="14">IF(AB12&gt;AE12,AB12,AE12)</f>
        <v>2.12.22</v>
      </c>
      <c r="AV12" s="222"/>
      <c r="AW12" s="203"/>
      <c r="AX12" s="203"/>
    </row>
    <row r="13" spans="1:50" ht="15.95" customHeight="1">
      <c r="A13" s="75">
        <f>IF(C13="","",COUNTA($G$11:G13))</f>
        <v>3</v>
      </c>
      <c r="B13" s="148">
        <v>3</v>
      </c>
      <c r="C13" s="151" t="s">
        <v>1184</v>
      </c>
      <c r="D13" s="12" t="s">
        <v>1185</v>
      </c>
      <c r="E13" s="165" t="s">
        <v>1186</v>
      </c>
      <c r="F13" s="310" t="s">
        <v>1187</v>
      </c>
      <c r="G13" s="149" t="s">
        <v>1188</v>
      </c>
      <c r="H13" s="155" t="s">
        <v>28</v>
      </c>
      <c r="I13" s="315"/>
      <c r="J13" s="150" t="s">
        <v>226</v>
      </c>
      <c r="K13" s="86"/>
      <c r="L13" s="213"/>
      <c r="M13" s="344">
        <v>2010</v>
      </c>
      <c r="N13" s="487" t="s">
        <v>1237</v>
      </c>
      <c r="O13" s="488" t="s">
        <v>1240</v>
      </c>
      <c r="P13" s="384" t="str">
        <f t="shared" si="9"/>
        <v>砲丸投</v>
      </c>
      <c r="Q13" s="241" t="s">
        <v>19</v>
      </c>
      <c r="R13" s="274" t="s">
        <v>1189</v>
      </c>
      <c r="S13" s="279"/>
      <c r="T13" s="276" t="s">
        <v>23</v>
      </c>
      <c r="U13" s="277" t="s">
        <v>1190</v>
      </c>
      <c r="V13" s="279"/>
      <c r="W13" s="278" t="s">
        <v>23</v>
      </c>
      <c r="X13" s="366" t="str">
        <f t="shared" si="0"/>
        <v>10m58</v>
      </c>
      <c r="Y13" s="367" t="str">
        <f t="shared" si="10"/>
        <v/>
      </c>
      <c r="Z13" s="386">
        <f t="shared" si="1"/>
        <v>0</v>
      </c>
      <c r="AA13" s="241"/>
      <c r="AB13" s="274"/>
      <c r="AC13" s="279"/>
      <c r="AD13" s="276"/>
      <c r="AE13" s="277"/>
      <c r="AF13" s="279"/>
      <c r="AG13" s="278"/>
      <c r="AH13" s="366" t="str">
        <f t="shared" si="2"/>
        <v/>
      </c>
      <c r="AI13" s="367" t="str">
        <f t="shared" si="11"/>
        <v/>
      </c>
      <c r="AJ13" s="221"/>
      <c r="AK13" s="346" t="str">
        <f t="shared" si="12"/>
        <v>渡島　一太</v>
      </c>
      <c r="AL13" s="11" t="str">
        <f t="shared" si="3"/>
        <v>中学男子砲丸投(5.000kg)</v>
      </c>
      <c r="AM13" s="11" t="str">
        <f t="shared" si="3"/>
        <v/>
      </c>
      <c r="AN13" s="347" t="str">
        <f t="shared" si="4"/>
        <v>中学男子4X100mR</v>
      </c>
      <c r="AO13" s="230"/>
      <c r="AP13" s="338" t="str">
        <f t="shared" si="5"/>
        <v>F</v>
      </c>
      <c r="AQ13" s="7" t="str">
        <f t="shared" si="6"/>
        <v>09m22</v>
      </c>
      <c r="AR13" s="339" t="str">
        <f t="shared" si="7"/>
        <v>10m58</v>
      </c>
      <c r="AS13" s="338" t="str">
        <f t="shared" si="8"/>
        <v/>
      </c>
      <c r="AT13" s="7">
        <f t="shared" si="13"/>
        <v>0</v>
      </c>
      <c r="AU13" s="339">
        <f t="shared" si="14"/>
        <v>0</v>
      </c>
      <c r="AV13" s="222"/>
      <c r="AW13" s="203"/>
      <c r="AX13" s="203"/>
    </row>
    <row r="14" spans="1:50" ht="15.95" customHeight="1">
      <c r="A14" s="75">
        <f>IF(C14="","",COUNTA($G$11:G14))</f>
        <v>4</v>
      </c>
      <c r="B14" s="148">
        <v>4</v>
      </c>
      <c r="C14" s="151" t="s">
        <v>1191</v>
      </c>
      <c r="D14" s="151" t="s">
        <v>1192</v>
      </c>
      <c r="E14" s="153" t="s">
        <v>1193</v>
      </c>
      <c r="F14" s="154" t="s">
        <v>1194</v>
      </c>
      <c r="G14" s="149" t="s">
        <v>1195</v>
      </c>
      <c r="H14" s="155" t="s">
        <v>37</v>
      </c>
      <c r="I14" s="315"/>
      <c r="J14" s="150" t="s">
        <v>226</v>
      </c>
      <c r="K14" s="86"/>
      <c r="L14" s="213"/>
      <c r="M14" s="344">
        <v>2009</v>
      </c>
      <c r="N14" s="487" t="s">
        <v>1238</v>
      </c>
      <c r="O14" s="488" t="s">
        <v>1239</v>
      </c>
      <c r="P14" s="384" t="str">
        <f t="shared" si="9"/>
        <v>四種競技</v>
      </c>
      <c r="Q14" s="241" t="s">
        <v>22</v>
      </c>
      <c r="R14" s="274"/>
      <c r="S14" s="279"/>
      <c r="T14" s="276"/>
      <c r="U14" s="277" t="s">
        <v>1196</v>
      </c>
      <c r="V14" s="279"/>
      <c r="W14" s="278" t="s">
        <v>23</v>
      </c>
      <c r="X14" s="366" t="str">
        <f t="shared" si="0"/>
        <v>1505</v>
      </c>
      <c r="Y14" s="367" t="str">
        <f t="shared" si="10"/>
        <v/>
      </c>
      <c r="Z14" s="386">
        <f t="shared" si="1"/>
        <v>0</v>
      </c>
      <c r="AA14" s="241"/>
      <c r="AB14" s="274"/>
      <c r="AC14" s="279"/>
      <c r="AD14" s="276"/>
      <c r="AE14" s="277"/>
      <c r="AF14" s="279"/>
      <c r="AG14" s="278"/>
      <c r="AH14" s="366" t="str">
        <f t="shared" si="2"/>
        <v/>
      </c>
      <c r="AI14" s="367" t="str">
        <f t="shared" si="11"/>
        <v/>
      </c>
      <c r="AJ14" s="221"/>
      <c r="AK14" s="346" t="str">
        <f t="shared" si="12"/>
        <v>北海　道</v>
      </c>
      <c r="AL14" s="11" t="str">
        <f t="shared" si="3"/>
        <v>中学男子四種競技</v>
      </c>
      <c r="AM14" s="11" t="str">
        <f t="shared" si="3"/>
        <v/>
      </c>
      <c r="AN14" s="347" t="str">
        <f t="shared" si="4"/>
        <v>中学男子4X100mR</v>
      </c>
      <c r="AO14" s="230"/>
      <c r="AP14" s="338" t="str">
        <f t="shared" si="5"/>
        <v>F</v>
      </c>
      <c r="AQ14" s="7">
        <f t="shared" si="6"/>
        <v>0</v>
      </c>
      <c r="AR14" s="339" t="str">
        <f t="shared" si="7"/>
        <v>1505</v>
      </c>
      <c r="AS14" s="338" t="str">
        <f t="shared" si="8"/>
        <v/>
      </c>
      <c r="AT14" s="7">
        <f t="shared" si="13"/>
        <v>0</v>
      </c>
      <c r="AU14" s="339">
        <f t="shared" si="14"/>
        <v>0</v>
      </c>
      <c r="AV14" s="222"/>
      <c r="AW14" s="203"/>
      <c r="AX14" s="203"/>
    </row>
    <row r="15" spans="1:50" ht="15.95" customHeight="1">
      <c r="A15" s="75" t="str">
        <f>IF(C15="","",COUNTA($G$11:G15))</f>
        <v/>
      </c>
      <c r="B15" s="148">
        <v>5</v>
      </c>
      <c r="C15" s="151"/>
      <c r="D15" s="12"/>
      <c r="E15" s="165"/>
      <c r="F15" s="310"/>
      <c r="G15" s="149"/>
      <c r="H15" s="155"/>
      <c r="I15" s="315"/>
      <c r="J15" s="150"/>
      <c r="K15" s="86"/>
      <c r="L15" s="213"/>
      <c r="M15" s="344"/>
      <c r="N15" s="487"/>
      <c r="O15" s="488"/>
      <c r="P15" s="384">
        <f t="shared" si="9"/>
        <v>0</v>
      </c>
      <c r="Q15" s="241"/>
      <c r="R15" s="274"/>
      <c r="S15" s="279"/>
      <c r="T15" s="276"/>
      <c r="U15" s="277"/>
      <c r="V15" s="279"/>
      <c r="W15" s="278"/>
      <c r="X15" s="366" t="str">
        <f t="shared" si="0"/>
        <v/>
      </c>
      <c r="Y15" s="367" t="str">
        <f t="shared" si="10"/>
        <v/>
      </c>
      <c r="Z15" s="386">
        <f t="shared" si="1"/>
        <v>0</v>
      </c>
      <c r="AA15" s="241"/>
      <c r="AB15" s="274"/>
      <c r="AC15" s="279"/>
      <c r="AD15" s="276"/>
      <c r="AE15" s="277"/>
      <c r="AF15" s="279"/>
      <c r="AG15" s="278"/>
      <c r="AH15" s="366" t="str">
        <f t="shared" si="2"/>
        <v/>
      </c>
      <c r="AI15" s="367" t="str">
        <f t="shared" si="11"/>
        <v/>
      </c>
      <c r="AJ15" s="221"/>
      <c r="AK15" s="346" t="str">
        <f t="shared" si="12"/>
        <v>　</v>
      </c>
      <c r="AL15" s="11" t="str">
        <f t="shared" si="3"/>
        <v/>
      </c>
      <c r="AM15" s="11" t="str">
        <f t="shared" si="3"/>
        <v/>
      </c>
      <c r="AN15" s="347" t="str">
        <f t="shared" si="4"/>
        <v/>
      </c>
      <c r="AO15" s="230"/>
      <c r="AP15" s="338" t="str">
        <f t="shared" si="5"/>
        <v/>
      </c>
      <c r="AQ15" s="7">
        <f t="shared" si="6"/>
        <v>0</v>
      </c>
      <c r="AR15" s="339">
        <f t="shared" si="7"/>
        <v>0</v>
      </c>
      <c r="AS15" s="338" t="str">
        <f t="shared" si="8"/>
        <v/>
      </c>
      <c r="AT15" s="7">
        <f t="shared" si="13"/>
        <v>0</v>
      </c>
      <c r="AU15" s="339">
        <f t="shared" si="14"/>
        <v>0</v>
      </c>
      <c r="AV15" s="222"/>
      <c r="AW15" s="203"/>
      <c r="AX15" s="203"/>
    </row>
    <row r="16" spans="1:50" ht="15.95" customHeight="1">
      <c r="A16" s="75" t="str">
        <f>IF(C16="","",COUNTA($G$11:G16))</f>
        <v/>
      </c>
      <c r="B16" s="148">
        <v>6</v>
      </c>
      <c r="C16" s="151"/>
      <c r="D16" s="151"/>
      <c r="E16" s="153"/>
      <c r="F16" s="154"/>
      <c r="G16" s="149"/>
      <c r="H16" s="155"/>
      <c r="I16" s="315"/>
      <c r="J16" s="150"/>
      <c r="K16" s="86"/>
      <c r="L16" s="213"/>
      <c r="M16" s="344"/>
      <c r="N16" s="487"/>
      <c r="O16" s="488"/>
      <c r="P16" s="384">
        <f t="shared" si="9"/>
        <v>0</v>
      </c>
      <c r="Q16" s="241"/>
      <c r="R16" s="274"/>
      <c r="S16" s="279"/>
      <c r="T16" s="276"/>
      <c r="U16" s="277"/>
      <c r="V16" s="279"/>
      <c r="W16" s="278"/>
      <c r="X16" s="366" t="str">
        <f t="shared" si="0"/>
        <v/>
      </c>
      <c r="Y16" s="367" t="str">
        <f t="shared" si="10"/>
        <v/>
      </c>
      <c r="Z16" s="386">
        <f t="shared" si="1"/>
        <v>0</v>
      </c>
      <c r="AA16" s="241"/>
      <c r="AB16" s="274"/>
      <c r="AC16" s="279"/>
      <c r="AD16" s="276"/>
      <c r="AE16" s="277"/>
      <c r="AF16" s="279"/>
      <c r="AG16" s="278"/>
      <c r="AH16" s="366" t="str">
        <f t="shared" si="2"/>
        <v/>
      </c>
      <c r="AI16" s="367" t="str">
        <f t="shared" si="11"/>
        <v/>
      </c>
      <c r="AJ16" s="221"/>
      <c r="AK16" s="346" t="str">
        <f t="shared" si="12"/>
        <v>　</v>
      </c>
      <c r="AL16" s="11" t="str">
        <f t="shared" si="3"/>
        <v/>
      </c>
      <c r="AM16" s="11" t="str">
        <f t="shared" si="3"/>
        <v/>
      </c>
      <c r="AN16" s="347" t="str">
        <f t="shared" si="4"/>
        <v/>
      </c>
      <c r="AO16" s="230"/>
      <c r="AP16" s="338" t="str">
        <f t="shared" si="5"/>
        <v/>
      </c>
      <c r="AQ16" s="7">
        <f t="shared" si="6"/>
        <v>0</v>
      </c>
      <c r="AR16" s="339">
        <f t="shared" si="7"/>
        <v>0</v>
      </c>
      <c r="AS16" s="338" t="str">
        <f t="shared" si="8"/>
        <v/>
      </c>
      <c r="AT16" s="7">
        <f t="shared" si="13"/>
        <v>0</v>
      </c>
      <c r="AU16" s="339">
        <f t="shared" si="14"/>
        <v>0</v>
      </c>
      <c r="AV16" s="222"/>
      <c r="AW16" s="203"/>
      <c r="AX16" s="203"/>
    </row>
    <row r="17" spans="1:50" ht="15.95" customHeight="1">
      <c r="A17" s="75" t="str">
        <f>IF(C17="","",COUNTA($G$11:G17))</f>
        <v/>
      </c>
      <c r="B17" s="148">
        <v>7</v>
      </c>
      <c r="C17" s="151"/>
      <c r="D17" s="12"/>
      <c r="E17" s="165"/>
      <c r="F17" s="310"/>
      <c r="G17" s="149"/>
      <c r="H17" s="155"/>
      <c r="I17" s="315"/>
      <c r="J17" s="150"/>
      <c r="K17" s="86"/>
      <c r="L17" s="213"/>
      <c r="M17" s="344"/>
      <c r="N17" s="487"/>
      <c r="O17" s="488"/>
      <c r="P17" s="384">
        <f t="shared" si="9"/>
        <v>0</v>
      </c>
      <c r="Q17" s="241"/>
      <c r="R17" s="274"/>
      <c r="S17" s="279"/>
      <c r="T17" s="276"/>
      <c r="U17" s="277"/>
      <c r="V17" s="279"/>
      <c r="W17" s="278"/>
      <c r="X17" s="366" t="str">
        <f t="shared" si="0"/>
        <v/>
      </c>
      <c r="Y17" s="367" t="str">
        <f t="shared" si="10"/>
        <v/>
      </c>
      <c r="Z17" s="386">
        <f t="shared" si="1"/>
        <v>0</v>
      </c>
      <c r="AA17" s="241"/>
      <c r="AB17" s="274"/>
      <c r="AC17" s="279"/>
      <c r="AD17" s="276"/>
      <c r="AE17" s="277"/>
      <c r="AF17" s="279"/>
      <c r="AG17" s="278"/>
      <c r="AH17" s="366" t="str">
        <f t="shared" si="2"/>
        <v/>
      </c>
      <c r="AI17" s="367" t="str">
        <f t="shared" si="11"/>
        <v/>
      </c>
      <c r="AJ17" s="221"/>
      <c r="AK17" s="346" t="str">
        <f t="shared" si="12"/>
        <v>　</v>
      </c>
      <c r="AL17" s="11" t="str">
        <f t="shared" si="3"/>
        <v/>
      </c>
      <c r="AM17" s="11" t="str">
        <f t="shared" si="3"/>
        <v/>
      </c>
      <c r="AN17" s="347" t="str">
        <f t="shared" si="4"/>
        <v/>
      </c>
      <c r="AO17" s="230"/>
      <c r="AP17" s="338" t="str">
        <f t="shared" si="5"/>
        <v/>
      </c>
      <c r="AQ17" s="7">
        <f t="shared" si="6"/>
        <v>0</v>
      </c>
      <c r="AR17" s="339">
        <f t="shared" si="7"/>
        <v>0</v>
      </c>
      <c r="AS17" s="338" t="str">
        <f t="shared" si="8"/>
        <v/>
      </c>
      <c r="AT17" s="7">
        <f t="shared" si="13"/>
        <v>0</v>
      </c>
      <c r="AU17" s="339">
        <f t="shared" si="14"/>
        <v>0</v>
      </c>
      <c r="AV17" s="222"/>
      <c r="AW17" s="203"/>
      <c r="AX17" s="203"/>
    </row>
    <row r="18" spans="1:50" ht="15.95" customHeight="1">
      <c r="A18" s="75" t="str">
        <f>IF(C18="","",COUNTA($G$11:G18))</f>
        <v/>
      </c>
      <c r="B18" s="148">
        <v>8</v>
      </c>
      <c r="C18" s="151"/>
      <c r="D18" s="151"/>
      <c r="E18" s="153"/>
      <c r="F18" s="154"/>
      <c r="G18" s="149"/>
      <c r="H18" s="155"/>
      <c r="I18" s="315"/>
      <c r="J18" s="150"/>
      <c r="K18" s="86"/>
      <c r="L18" s="213"/>
      <c r="M18" s="344"/>
      <c r="N18" s="487"/>
      <c r="O18" s="488"/>
      <c r="P18" s="384">
        <f t="shared" si="9"/>
        <v>0</v>
      </c>
      <c r="Q18" s="241"/>
      <c r="R18" s="274"/>
      <c r="S18" s="279"/>
      <c r="T18" s="276"/>
      <c r="U18" s="277"/>
      <c r="V18" s="279"/>
      <c r="W18" s="278"/>
      <c r="X18" s="366" t="str">
        <f t="shared" si="0"/>
        <v/>
      </c>
      <c r="Y18" s="367" t="str">
        <f t="shared" si="10"/>
        <v/>
      </c>
      <c r="Z18" s="386">
        <f t="shared" si="1"/>
        <v>0</v>
      </c>
      <c r="AA18" s="241"/>
      <c r="AB18" s="274"/>
      <c r="AC18" s="279"/>
      <c r="AD18" s="276"/>
      <c r="AE18" s="277"/>
      <c r="AF18" s="279"/>
      <c r="AG18" s="278"/>
      <c r="AH18" s="366" t="str">
        <f t="shared" si="2"/>
        <v/>
      </c>
      <c r="AI18" s="367" t="str">
        <f t="shared" si="11"/>
        <v/>
      </c>
      <c r="AJ18" s="220"/>
      <c r="AK18" s="346" t="str">
        <f t="shared" si="12"/>
        <v>　</v>
      </c>
      <c r="AL18" s="11" t="str">
        <f t="shared" si="3"/>
        <v/>
      </c>
      <c r="AM18" s="11" t="str">
        <f t="shared" si="3"/>
        <v/>
      </c>
      <c r="AN18" s="347" t="str">
        <f t="shared" si="4"/>
        <v/>
      </c>
      <c r="AO18" s="230"/>
      <c r="AP18" s="338" t="str">
        <f t="shared" si="5"/>
        <v/>
      </c>
      <c r="AQ18" s="7">
        <f t="shared" si="6"/>
        <v>0</v>
      </c>
      <c r="AR18" s="339">
        <f t="shared" si="7"/>
        <v>0</v>
      </c>
      <c r="AS18" s="338" t="str">
        <f t="shared" si="8"/>
        <v/>
      </c>
      <c r="AT18" s="7">
        <f t="shared" si="13"/>
        <v>0</v>
      </c>
      <c r="AU18" s="339">
        <f t="shared" si="14"/>
        <v>0</v>
      </c>
      <c r="AV18" s="222"/>
      <c r="AW18" s="203"/>
      <c r="AX18" s="203"/>
    </row>
    <row r="19" spans="1:50" ht="15.95" customHeight="1">
      <c r="A19" s="75" t="str">
        <f>IF(C19="","",COUNTA($G$11:G19))</f>
        <v/>
      </c>
      <c r="B19" s="148">
        <v>9</v>
      </c>
      <c r="C19" s="151"/>
      <c r="D19" s="12"/>
      <c r="E19" s="165"/>
      <c r="F19" s="310"/>
      <c r="G19" s="149"/>
      <c r="H19" s="155"/>
      <c r="I19" s="315"/>
      <c r="J19" s="150"/>
      <c r="K19" s="86"/>
      <c r="L19" s="213"/>
      <c r="M19" s="344"/>
      <c r="N19" s="487"/>
      <c r="O19" s="488"/>
      <c r="P19" s="384">
        <f t="shared" si="9"/>
        <v>0</v>
      </c>
      <c r="Q19" s="241"/>
      <c r="R19" s="274"/>
      <c r="S19" s="279"/>
      <c r="T19" s="276"/>
      <c r="U19" s="277"/>
      <c r="V19" s="279"/>
      <c r="W19" s="278"/>
      <c r="X19" s="366" t="str">
        <f t="shared" si="0"/>
        <v/>
      </c>
      <c r="Y19" s="367" t="str">
        <f t="shared" si="10"/>
        <v/>
      </c>
      <c r="Z19" s="386">
        <f t="shared" si="1"/>
        <v>0</v>
      </c>
      <c r="AA19" s="241"/>
      <c r="AB19" s="274"/>
      <c r="AC19" s="279"/>
      <c r="AD19" s="276"/>
      <c r="AE19" s="277"/>
      <c r="AF19" s="279"/>
      <c r="AG19" s="278"/>
      <c r="AH19" s="366" t="str">
        <f t="shared" si="2"/>
        <v/>
      </c>
      <c r="AI19" s="367" t="str">
        <f t="shared" si="11"/>
        <v/>
      </c>
      <c r="AJ19" s="220"/>
      <c r="AK19" s="346" t="str">
        <f t="shared" si="12"/>
        <v>　</v>
      </c>
      <c r="AL19" s="11" t="str">
        <f t="shared" si="3"/>
        <v/>
      </c>
      <c r="AM19" s="11" t="str">
        <f t="shared" si="3"/>
        <v/>
      </c>
      <c r="AN19" s="347" t="str">
        <f t="shared" si="4"/>
        <v/>
      </c>
      <c r="AO19" s="230"/>
      <c r="AP19" s="338" t="str">
        <f t="shared" si="5"/>
        <v/>
      </c>
      <c r="AQ19" s="7">
        <f t="shared" si="6"/>
        <v>0</v>
      </c>
      <c r="AR19" s="339">
        <f t="shared" si="7"/>
        <v>0</v>
      </c>
      <c r="AS19" s="338" t="str">
        <f t="shared" si="8"/>
        <v/>
      </c>
      <c r="AT19" s="7">
        <f t="shared" si="13"/>
        <v>0</v>
      </c>
      <c r="AU19" s="339">
        <f t="shared" si="14"/>
        <v>0</v>
      </c>
      <c r="AV19" s="222"/>
      <c r="AW19" s="203"/>
      <c r="AX19" s="203"/>
    </row>
    <row r="20" spans="1:50" ht="15.95" customHeight="1">
      <c r="A20" s="75" t="str">
        <f>IF(C20="","",COUNTA($G$11:G20))</f>
        <v/>
      </c>
      <c r="B20" s="148">
        <v>10</v>
      </c>
      <c r="C20" s="151"/>
      <c r="D20" s="151"/>
      <c r="E20" s="153"/>
      <c r="F20" s="154"/>
      <c r="G20" s="149"/>
      <c r="H20" s="155"/>
      <c r="I20" s="315"/>
      <c r="J20" s="150"/>
      <c r="K20" s="86"/>
      <c r="L20" s="213"/>
      <c r="M20" s="344"/>
      <c r="N20" s="487"/>
      <c r="O20" s="488"/>
      <c r="P20" s="384">
        <f t="shared" si="9"/>
        <v>0</v>
      </c>
      <c r="Q20" s="241"/>
      <c r="R20" s="274"/>
      <c r="S20" s="279"/>
      <c r="T20" s="276"/>
      <c r="U20" s="277"/>
      <c r="V20" s="279"/>
      <c r="W20" s="278"/>
      <c r="X20" s="366" t="str">
        <f t="shared" si="0"/>
        <v/>
      </c>
      <c r="Y20" s="367" t="str">
        <f t="shared" si="10"/>
        <v/>
      </c>
      <c r="Z20" s="386">
        <f t="shared" si="1"/>
        <v>0</v>
      </c>
      <c r="AA20" s="241"/>
      <c r="AB20" s="274"/>
      <c r="AC20" s="279"/>
      <c r="AD20" s="276"/>
      <c r="AE20" s="277"/>
      <c r="AF20" s="279"/>
      <c r="AG20" s="278"/>
      <c r="AH20" s="366" t="str">
        <f t="shared" si="2"/>
        <v/>
      </c>
      <c r="AI20" s="367" t="str">
        <f t="shared" si="11"/>
        <v/>
      </c>
      <c r="AJ20" s="220"/>
      <c r="AK20" s="346" t="str">
        <f t="shared" si="12"/>
        <v>　</v>
      </c>
      <c r="AL20" s="11" t="str">
        <f t="shared" si="3"/>
        <v/>
      </c>
      <c r="AM20" s="11" t="str">
        <f t="shared" si="3"/>
        <v/>
      </c>
      <c r="AN20" s="347" t="str">
        <f t="shared" si="4"/>
        <v/>
      </c>
      <c r="AO20" s="230"/>
      <c r="AP20" s="338" t="str">
        <f t="shared" si="5"/>
        <v/>
      </c>
      <c r="AQ20" s="7">
        <f t="shared" si="6"/>
        <v>0</v>
      </c>
      <c r="AR20" s="339">
        <f t="shared" si="7"/>
        <v>0</v>
      </c>
      <c r="AS20" s="338" t="str">
        <f t="shared" si="8"/>
        <v/>
      </c>
      <c r="AT20" s="7">
        <f t="shared" si="13"/>
        <v>0</v>
      </c>
      <c r="AU20" s="339">
        <f t="shared" si="14"/>
        <v>0</v>
      </c>
      <c r="AV20" s="222"/>
      <c r="AW20" s="203"/>
      <c r="AX20" s="203"/>
    </row>
    <row r="21" spans="1:50" ht="15.95" customHeight="1">
      <c r="A21" s="75" t="str">
        <f>IF(C21="","",COUNTA($G$11:G21))</f>
        <v/>
      </c>
      <c r="B21" s="148">
        <v>11</v>
      </c>
      <c r="C21" s="12"/>
      <c r="D21" s="12"/>
      <c r="E21" s="165"/>
      <c r="F21" s="310"/>
      <c r="G21" s="149"/>
      <c r="H21" s="155"/>
      <c r="I21" s="315"/>
      <c r="J21" s="150"/>
      <c r="K21" s="86"/>
      <c r="L21" s="213"/>
      <c r="M21" s="344"/>
      <c r="N21" s="487"/>
      <c r="O21" s="488"/>
      <c r="P21" s="384">
        <f t="shared" si="9"/>
        <v>0</v>
      </c>
      <c r="Q21" s="241"/>
      <c r="R21" s="274"/>
      <c r="S21" s="279"/>
      <c r="T21" s="276"/>
      <c r="U21" s="277"/>
      <c r="V21" s="279"/>
      <c r="W21" s="278"/>
      <c r="X21" s="366" t="str">
        <f t="shared" si="0"/>
        <v/>
      </c>
      <c r="Y21" s="367" t="str">
        <f t="shared" si="10"/>
        <v/>
      </c>
      <c r="Z21" s="386">
        <f t="shared" si="1"/>
        <v>0</v>
      </c>
      <c r="AA21" s="241"/>
      <c r="AB21" s="274"/>
      <c r="AC21" s="279"/>
      <c r="AD21" s="276"/>
      <c r="AE21" s="277"/>
      <c r="AF21" s="279"/>
      <c r="AG21" s="278"/>
      <c r="AH21" s="366" t="str">
        <f t="shared" si="2"/>
        <v/>
      </c>
      <c r="AI21" s="367" t="str">
        <f t="shared" si="11"/>
        <v/>
      </c>
      <c r="AJ21" s="220"/>
      <c r="AK21" s="346" t="str">
        <f t="shared" si="12"/>
        <v>　</v>
      </c>
      <c r="AL21" s="11" t="str">
        <f t="shared" si="3"/>
        <v/>
      </c>
      <c r="AM21" s="11" t="str">
        <f t="shared" si="3"/>
        <v/>
      </c>
      <c r="AN21" s="347" t="str">
        <f t="shared" si="4"/>
        <v/>
      </c>
      <c r="AO21" s="230"/>
      <c r="AP21" s="338" t="str">
        <f t="shared" si="5"/>
        <v/>
      </c>
      <c r="AQ21" s="7">
        <f t="shared" si="6"/>
        <v>0</v>
      </c>
      <c r="AR21" s="339">
        <f t="shared" si="7"/>
        <v>0</v>
      </c>
      <c r="AS21" s="338" t="str">
        <f t="shared" si="8"/>
        <v/>
      </c>
      <c r="AT21" s="7">
        <f t="shared" si="13"/>
        <v>0</v>
      </c>
      <c r="AU21" s="339">
        <f t="shared" si="14"/>
        <v>0</v>
      </c>
      <c r="AV21" s="222"/>
      <c r="AW21" s="203"/>
      <c r="AX21" s="203"/>
    </row>
    <row r="22" spans="1:50" ht="15.95" customHeight="1">
      <c r="A22" s="75" t="str">
        <f>IF(C22="","",COUNTA($G$11:G22))</f>
        <v/>
      </c>
      <c r="B22" s="148">
        <v>12</v>
      </c>
      <c r="C22" s="151"/>
      <c r="D22" s="151"/>
      <c r="E22" s="153"/>
      <c r="F22" s="154"/>
      <c r="G22" s="149"/>
      <c r="H22" s="155"/>
      <c r="I22" s="315"/>
      <c r="J22" s="150"/>
      <c r="K22" s="86"/>
      <c r="L22" s="213"/>
      <c r="M22" s="344"/>
      <c r="N22" s="487"/>
      <c r="O22" s="488"/>
      <c r="P22" s="384">
        <f t="shared" si="9"/>
        <v>0</v>
      </c>
      <c r="Q22" s="241"/>
      <c r="R22" s="274"/>
      <c r="S22" s="279"/>
      <c r="T22" s="276"/>
      <c r="U22" s="277"/>
      <c r="V22" s="279"/>
      <c r="W22" s="278"/>
      <c r="X22" s="366" t="str">
        <f t="shared" si="0"/>
        <v/>
      </c>
      <c r="Y22" s="367" t="str">
        <f t="shared" si="10"/>
        <v/>
      </c>
      <c r="Z22" s="386">
        <f t="shared" si="1"/>
        <v>0</v>
      </c>
      <c r="AA22" s="241"/>
      <c r="AB22" s="274"/>
      <c r="AC22" s="279"/>
      <c r="AD22" s="276"/>
      <c r="AE22" s="277"/>
      <c r="AF22" s="279"/>
      <c r="AG22" s="278"/>
      <c r="AH22" s="366" t="str">
        <f t="shared" si="2"/>
        <v/>
      </c>
      <c r="AI22" s="367" t="str">
        <f t="shared" si="11"/>
        <v/>
      </c>
      <c r="AJ22" s="220"/>
      <c r="AK22" s="346" t="str">
        <f t="shared" si="12"/>
        <v>　</v>
      </c>
      <c r="AL22" s="11" t="str">
        <f t="shared" si="3"/>
        <v/>
      </c>
      <c r="AM22" s="11" t="str">
        <f t="shared" si="3"/>
        <v/>
      </c>
      <c r="AN22" s="347" t="str">
        <f t="shared" si="4"/>
        <v/>
      </c>
      <c r="AO22" s="230"/>
      <c r="AP22" s="338" t="str">
        <f t="shared" si="5"/>
        <v/>
      </c>
      <c r="AQ22" s="7">
        <f t="shared" si="6"/>
        <v>0</v>
      </c>
      <c r="AR22" s="339">
        <f t="shared" si="7"/>
        <v>0</v>
      </c>
      <c r="AS22" s="338" t="str">
        <f t="shared" si="8"/>
        <v/>
      </c>
      <c r="AT22" s="7">
        <f t="shared" si="13"/>
        <v>0</v>
      </c>
      <c r="AU22" s="339">
        <f t="shared" si="14"/>
        <v>0</v>
      </c>
      <c r="AV22" s="222"/>
      <c r="AW22" s="203"/>
      <c r="AX22" s="203"/>
    </row>
    <row r="23" spans="1:50" ht="15.95" customHeight="1">
      <c r="A23" s="75" t="str">
        <f>IF(C23="","",COUNTA($G$11:G23))</f>
        <v/>
      </c>
      <c r="B23" s="148">
        <v>13</v>
      </c>
      <c r="C23" s="12"/>
      <c r="D23" s="12"/>
      <c r="E23" s="165"/>
      <c r="F23" s="310"/>
      <c r="G23" s="149"/>
      <c r="H23" s="155"/>
      <c r="I23" s="315"/>
      <c r="J23" s="150"/>
      <c r="K23" s="86"/>
      <c r="L23" s="213"/>
      <c r="M23" s="344"/>
      <c r="N23" s="487"/>
      <c r="O23" s="488"/>
      <c r="P23" s="384">
        <f t="shared" si="9"/>
        <v>0</v>
      </c>
      <c r="Q23" s="241"/>
      <c r="R23" s="274"/>
      <c r="S23" s="279"/>
      <c r="T23" s="276"/>
      <c r="U23" s="277"/>
      <c r="V23" s="279"/>
      <c r="W23" s="278"/>
      <c r="X23" s="366" t="str">
        <f t="shared" si="0"/>
        <v/>
      </c>
      <c r="Y23" s="367" t="str">
        <f t="shared" si="10"/>
        <v/>
      </c>
      <c r="Z23" s="386">
        <f t="shared" si="1"/>
        <v>0</v>
      </c>
      <c r="AA23" s="241"/>
      <c r="AB23" s="274"/>
      <c r="AC23" s="279"/>
      <c r="AD23" s="276"/>
      <c r="AE23" s="277"/>
      <c r="AF23" s="279"/>
      <c r="AG23" s="278"/>
      <c r="AH23" s="366" t="str">
        <f t="shared" si="2"/>
        <v/>
      </c>
      <c r="AI23" s="367" t="str">
        <f t="shared" si="11"/>
        <v/>
      </c>
      <c r="AJ23" s="220"/>
      <c r="AK23" s="346" t="str">
        <f t="shared" si="12"/>
        <v>　</v>
      </c>
      <c r="AL23" s="11" t="str">
        <f t="shared" si="3"/>
        <v/>
      </c>
      <c r="AM23" s="11" t="str">
        <f t="shared" si="3"/>
        <v/>
      </c>
      <c r="AN23" s="347" t="str">
        <f t="shared" si="4"/>
        <v/>
      </c>
      <c r="AO23" s="230"/>
      <c r="AP23" s="338" t="str">
        <f t="shared" si="5"/>
        <v/>
      </c>
      <c r="AQ23" s="7">
        <f t="shared" si="6"/>
        <v>0</v>
      </c>
      <c r="AR23" s="339">
        <f t="shared" si="7"/>
        <v>0</v>
      </c>
      <c r="AS23" s="338" t="str">
        <f t="shared" si="8"/>
        <v/>
      </c>
      <c r="AT23" s="7">
        <f t="shared" si="13"/>
        <v>0</v>
      </c>
      <c r="AU23" s="339">
        <f t="shared" si="14"/>
        <v>0</v>
      </c>
      <c r="AV23" s="222"/>
      <c r="AW23" s="203"/>
      <c r="AX23" s="203"/>
    </row>
    <row r="24" spans="1:50" ht="15.95" customHeight="1">
      <c r="A24" s="75" t="str">
        <f>IF(C24="","",COUNTA($G$11:G24))</f>
        <v/>
      </c>
      <c r="B24" s="148">
        <v>14</v>
      </c>
      <c r="C24" s="151"/>
      <c r="D24" s="151"/>
      <c r="E24" s="153"/>
      <c r="F24" s="154"/>
      <c r="G24" s="149"/>
      <c r="H24" s="155"/>
      <c r="I24" s="315"/>
      <c r="J24" s="150"/>
      <c r="K24" s="86"/>
      <c r="L24" s="213"/>
      <c r="M24" s="344"/>
      <c r="N24" s="487"/>
      <c r="O24" s="488"/>
      <c r="P24" s="384">
        <f t="shared" si="9"/>
        <v>0</v>
      </c>
      <c r="Q24" s="241"/>
      <c r="R24" s="274"/>
      <c r="S24" s="279"/>
      <c r="T24" s="276"/>
      <c r="U24" s="277"/>
      <c r="V24" s="279"/>
      <c r="W24" s="278"/>
      <c r="X24" s="366" t="str">
        <f t="shared" si="0"/>
        <v/>
      </c>
      <c r="Y24" s="367" t="str">
        <f t="shared" si="10"/>
        <v/>
      </c>
      <c r="Z24" s="386">
        <f t="shared" si="1"/>
        <v>0</v>
      </c>
      <c r="AA24" s="241"/>
      <c r="AB24" s="274"/>
      <c r="AC24" s="279"/>
      <c r="AD24" s="276"/>
      <c r="AE24" s="277"/>
      <c r="AF24" s="279"/>
      <c r="AG24" s="278"/>
      <c r="AH24" s="366" t="str">
        <f t="shared" si="2"/>
        <v/>
      </c>
      <c r="AI24" s="367" t="str">
        <f t="shared" si="11"/>
        <v/>
      </c>
      <c r="AJ24" s="220"/>
      <c r="AK24" s="346" t="str">
        <f t="shared" si="12"/>
        <v>　</v>
      </c>
      <c r="AL24" s="11" t="str">
        <f t="shared" si="3"/>
        <v/>
      </c>
      <c r="AM24" s="11" t="str">
        <f t="shared" si="3"/>
        <v/>
      </c>
      <c r="AN24" s="347" t="str">
        <f t="shared" si="4"/>
        <v/>
      </c>
      <c r="AO24" s="230"/>
      <c r="AP24" s="338" t="str">
        <f t="shared" si="5"/>
        <v/>
      </c>
      <c r="AQ24" s="7">
        <f t="shared" si="6"/>
        <v>0</v>
      </c>
      <c r="AR24" s="339">
        <f t="shared" si="7"/>
        <v>0</v>
      </c>
      <c r="AS24" s="338" t="str">
        <f t="shared" si="8"/>
        <v/>
      </c>
      <c r="AT24" s="7">
        <f t="shared" si="13"/>
        <v>0</v>
      </c>
      <c r="AU24" s="339">
        <f t="shared" si="14"/>
        <v>0</v>
      </c>
      <c r="AV24" s="222"/>
      <c r="AW24" s="203"/>
      <c r="AX24" s="203"/>
    </row>
    <row r="25" spans="1:50" ht="15.95" customHeight="1">
      <c r="A25" s="75" t="str">
        <f>IF(C25="","",COUNTA($G$11:G25))</f>
        <v/>
      </c>
      <c r="B25" s="148">
        <v>15</v>
      </c>
      <c r="C25" s="12"/>
      <c r="D25" s="12"/>
      <c r="E25" s="165"/>
      <c r="F25" s="310"/>
      <c r="G25" s="149"/>
      <c r="H25" s="155"/>
      <c r="I25" s="315"/>
      <c r="J25" s="150"/>
      <c r="K25" s="86"/>
      <c r="L25" s="213"/>
      <c r="M25" s="344"/>
      <c r="N25" s="487"/>
      <c r="O25" s="488"/>
      <c r="P25" s="384">
        <f t="shared" si="9"/>
        <v>0</v>
      </c>
      <c r="Q25" s="241"/>
      <c r="R25" s="274"/>
      <c r="S25" s="279"/>
      <c r="T25" s="276"/>
      <c r="U25" s="277"/>
      <c r="V25" s="279"/>
      <c r="W25" s="278"/>
      <c r="X25" s="366" t="str">
        <f t="shared" si="0"/>
        <v/>
      </c>
      <c r="Y25" s="367" t="str">
        <f t="shared" si="10"/>
        <v/>
      </c>
      <c r="Z25" s="386">
        <f t="shared" si="1"/>
        <v>0</v>
      </c>
      <c r="AA25" s="241"/>
      <c r="AB25" s="274"/>
      <c r="AC25" s="279"/>
      <c r="AD25" s="276"/>
      <c r="AE25" s="277"/>
      <c r="AF25" s="279"/>
      <c r="AG25" s="278"/>
      <c r="AH25" s="366" t="str">
        <f t="shared" si="2"/>
        <v/>
      </c>
      <c r="AI25" s="367" t="str">
        <f t="shared" si="11"/>
        <v/>
      </c>
      <c r="AJ25" s="220"/>
      <c r="AK25" s="346" t="str">
        <f t="shared" si="12"/>
        <v>　</v>
      </c>
      <c r="AL25" s="11" t="str">
        <f t="shared" si="3"/>
        <v/>
      </c>
      <c r="AM25" s="11" t="str">
        <f t="shared" si="3"/>
        <v/>
      </c>
      <c r="AN25" s="347" t="str">
        <f t="shared" si="4"/>
        <v/>
      </c>
      <c r="AO25" s="230"/>
      <c r="AP25" s="338" t="str">
        <f t="shared" si="5"/>
        <v/>
      </c>
      <c r="AQ25" s="7">
        <f t="shared" si="6"/>
        <v>0</v>
      </c>
      <c r="AR25" s="339">
        <f t="shared" si="7"/>
        <v>0</v>
      </c>
      <c r="AS25" s="338" t="str">
        <f t="shared" si="8"/>
        <v/>
      </c>
      <c r="AT25" s="7">
        <f t="shared" si="13"/>
        <v>0</v>
      </c>
      <c r="AU25" s="339">
        <f t="shared" si="14"/>
        <v>0</v>
      </c>
      <c r="AV25" s="222"/>
      <c r="AW25" s="203"/>
      <c r="AX25" s="203"/>
    </row>
    <row r="26" spans="1:50" ht="15.95" customHeight="1">
      <c r="A26" s="75" t="str">
        <f>IF(C26="","",COUNTA($G$11:G26))</f>
        <v/>
      </c>
      <c r="B26" s="148">
        <v>16</v>
      </c>
      <c r="C26" s="151"/>
      <c r="D26" s="151"/>
      <c r="E26" s="153"/>
      <c r="F26" s="154"/>
      <c r="G26" s="149"/>
      <c r="H26" s="155"/>
      <c r="I26" s="315"/>
      <c r="J26" s="150"/>
      <c r="K26" s="86"/>
      <c r="L26" s="213"/>
      <c r="M26" s="344"/>
      <c r="N26" s="487"/>
      <c r="O26" s="488"/>
      <c r="P26" s="384">
        <f t="shared" si="9"/>
        <v>0</v>
      </c>
      <c r="Q26" s="241"/>
      <c r="R26" s="274"/>
      <c r="S26" s="279"/>
      <c r="T26" s="276"/>
      <c r="U26" s="277"/>
      <c r="V26" s="279"/>
      <c r="W26" s="278"/>
      <c r="X26" s="366" t="str">
        <f t="shared" si="0"/>
        <v/>
      </c>
      <c r="Y26" s="367" t="str">
        <f t="shared" si="10"/>
        <v/>
      </c>
      <c r="Z26" s="386">
        <f t="shared" si="1"/>
        <v>0</v>
      </c>
      <c r="AA26" s="241"/>
      <c r="AB26" s="274"/>
      <c r="AC26" s="279"/>
      <c r="AD26" s="276"/>
      <c r="AE26" s="277"/>
      <c r="AF26" s="279"/>
      <c r="AG26" s="278"/>
      <c r="AH26" s="366" t="str">
        <f t="shared" si="2"/>
        <v/>
      </c>
      <c r="AI26" s="367" t="str">
        <f t="shared" si="11"/>
        <v/>
      </c>
      <c r="AJ26" s="220"/>
      <c r="AK26" s="346" t="str">
        <f t="shared" si="12"/>
        <v>　</v>
      </c>
      <c r="AL26" s="11" t="str">
        <f t="shared" si="3"/>
        <v/>
      </c>
      <c r="AM26" s="11" t="str">
        <f t="shared" si="3"/>
        <v/>
      </c>
      <c r="AN26" s="347" t="str">
        <f t="shared" si="4"/>
        <v/>
      </c>
      <c r="AO26" s="230"/>
      <c r="AP26" s="338" t="str">
        <f t="shared" si="5"/>
        <v/>
      </c>
      <c r="AQ26" s="7">
        <f t="shared" si="6"/>
        <v>0</v>
      </c>
      <c r="AR26" s="339">
        <f t="shared" si="7"/>
        <v>0</v>
      </c>
      <c r="AS26" s="338" t="str">
        <f t="shared" si="8"/>
        <v/>
      </c>
      <c r="AT26" s="7">
        <f t="shared" si="13"/>
        <v>0</v>
      </c>
      <c r="AU26" s="339">
        <f t="shared" si="14"/>
        <v>0</v>
      </c>
      <c r="AV26" s="222"/>
      <c r="AW26" s="203"/>
      <c r="AX26" s="203"/>
    </row>
    <row r="27" spans="1:50" hidden="1">
      <c r="A27" s="75" t="str">
        <f>IF(C27="","",COUNTA($G$11:G27))</f>
        <v/>
      </c>
      <c r="B27" s="148">
        <v>17</v>
      </c>
      <c r="C27" s="12"/>
      <c r="D27" s="12"/>
      <c r="E27" s="165"/>
      <c r="F27" s="310"/>
      <c r="G27" s="149"/>
      <c r="H27" s="155"/>
      <c r="I27" s="315"/>
      <c r="J27" s="150"/>
      <c r="K27" s="86"/>
      <c r="L27" s="213"/>
      <c r="M27" s="344"/>
      <c r="N27" s="487"/>
      <c r="O27" s="488"/>
      <c r="P27" s="384">
        <f t="shared" si="9"/>
        <v>0</v>
      </c>
      <c r="Q27" s="241"/>
      <c r="R27" s="274"/>
      <c r="S27" s="279"/>
      <c r="T27" s="276"/>
      <c r="U27" s="277"/>
      <c r="V27" s="279"/>
      <c r="W27" s="278"/>
      <c r="X27" s="366" t="str">
        <f t="shared" si="0"/>
        <v/>
      </c>
      <c r="Y27" s="367" t="str">
        <f t="shared" si="10"/>
        <v/>
      </c>
      <c r="Z27" s="386">
        <f t="shared" si="1"/>
        <v>0</v>
      </c>
      <c r="AA27" s="241"/>
      <c r="AB27" s="274"/>
      <c r="AC27" s="279"/>
      <c r="AD27" s="276"/>
      <c r="AE27" s="277"/>
      <c r="AF27" s="279"/>
      <c r="AG27" s="278"/>
      <c r="AH27" s="366" t="str">
        <f t="shared" si="2"/>
        <v/>
      </c>
      <c r="AI27" s="367" t="str">
        <f t="shared" si="11"/>
        <v/>
      </c>
      <c r="AJ27" s="220"/>
      <c r="AK27" s="346" t="str">
        <f t="shared" si="12"/>
        <v>　</v>
      </c>
      <c r="AL27" s="11" t="str">
        <f t="shared" si="3"/>
        <v/>
      </c>
      <c r="AM27" s="11" t="str">
        <f t="shared" si="3"/>
        <v/>
      </c>
      <c r="AN27" s="347" t="str">
        <f t="shared" si="4"/>
        <v/>
      </c>
      <c r="AO27" s="230"/>
      <c r="AP27" s="338" t="str">
        <f t="shared" si="5"/>
        <v/>
      </c>
      <c r="AQ27" s="7">
        <f t="shared" si="6"/>
        <v>0</v>
      </c>
      <c r="AR27" s="339">
        <f t="shared" si="7"/>
        <v>0</v>
      </c>
      <c r="AS27" s="338" t="str">
        <f t="shared" si="8"/>
        <v/>
      </c>
      <c r="AT27" s="7">
        <f t="shared" si="13"/>
        <v>0</v>
      </c>
      <c r="AU27" s="339">
        <f t="shared" si="14"/>
        <v>0</v>
      </c>
      <c r="AV27" s="222"/>
      <c r="AW27" s="203"/>
      <c r="AX27" s="203"/>
    </row>
    <row r="28" spans="1:50" hidden="1">
      <c r="A28" s="75" t="str">
        <f>IF(C28="","",COUNTA($G$11:G28))</f>
        <v/>
      </c>
      <c r="B28" s="148">
        <v>18</v>
      </c>
      <c r="C28" s="151"/>
      <c r="D28" s="151"/>
      <c r="E28" s="153"/>
      <c r="F28" s="154"/>
      <c r="G28" s="149"/>
      <c r="H28" s="155"/>
      <c r="I28" s="315"/>
      <c r="J28" s="150"/>
      <c r="K28" s="86"/>
      <c r="L28" s="213"/>
      <c r="M28" s="344"/>
      <c r="N28" s="487"/>
      <c r="O28" s="488"/>
      <c r="P28" s="384">
        <f t="shared" si="9"/>
        <v>0</v>
      </c>
      <c r="Q28" s="241"/>
      <c r="R28" s="274"/>
      <c r="S28" s="279"/>
      <c r="T28" s="276"/>
      <c r="U28" s="277"/>
      <c r="V28" s="279"/>
      <c r="W28" s="278"/>
      <c r="X28" s="366" t="str">
        <f t="shared" si="0"/>
        <v/>
      </c>
      <c r="Y28" s="367" t="str">
        <f t="shared" si="10"/>
        <v/>
      </c>
      <c r="Z28" s="386">
        <f t="shared" si="1"/>
        <v>0</v>
      </c>
      <c r="AA28" s="241"/>
      <c r="AB28" s="274"/>
      <c r="AC28" s="279"/>
      <c r="AD28" s="276"/>
      <c r="AE28" s="277"/>
      <c r="AF28" s="279"/>
      <c r="AG28" s="278"/>
      <c r="AH28" s="366" t="str">
        <f t="shared" si="2"/>
        <v/>
      </c>
      <c r="AI28" s="367" t="str">
        <f t="shared" si="11"/>
        <v/>
      </c>
      <c r="AJ28" s="220"/>
      <c r="AK28" s="346" t="str">
        <f t="shared" si="12"/>
        <v>　</v>
      </c>
      <c r="AL28" s="11" t="str">
        <f t="shared" si="3"/>
        <v/>
      </c>
      <c r="AM28" s="11" t="str">
        <f t="shared" si="3"/>
        <v/>
      </c>
      <c r="AN28" s="347" t="str">
        <f t="shared" si="4"/>
        <v/>
      </c>
      <c r="AO28" s="230"/>
      <c r="AP28" s="338" t="str">
        <f t="shared" si="5"/>
        <v/>
      </c>
      <c r="AQ28" s="7">
        <f t="shared" si="6"/>
        <v>0</v>
      </c>
      <c r="AR28" s="339">
        <f t="shared" si="7"/>
        <v>0</v>
      </c>
      <c r="AS28" s="338" t="str">
        <f t="shared" si="8"/>
        <v/>
      </c>
      <c r="AT28" s="7">
        <f t="shared" si="13"/>
        <v>0</v>
      </c>
      <c r="AU28" s="339">
        <f t="shared" si="14"/>
        <v>0</v>
      </c>
      <c r="AV28" s="222"/>
      <c r="AW28" s="203"/>
      <c r="AX28" s="203"/>
    </row>
    <row r="29" spans="1:50" hidden="1">
      <c r="A29" s="75" t="str">
        <f>IF(C29="","",COUNTA($G$11:G29))</f>
        <v/>
      </c>
      <c r="B29" s="148">
        <v>19</v>
      </c>
      <c r="C29" s="12"/>
      <c r="D29" s="12"/>
      <c r="E29" s="165"/>
      <c r="F29" s="310"/>
      <c r="G29" s="149"/>
      <c r="H29" s="155"/>
      <c r="I29" s="315"/>
      <c r="J29" s="150"/>
      <c r="K29" s="86"/>
      <c r="L29" s="213"/>
      <c r="M29" s="344"/>
      <c r="N29" s="487"/>
      <c r="O29" s="488"/>
      <c r="P29" s="384">
        <f t="shared" si="9"/>
        <v>0</v>
      </c>
      <c r="Q29" s="241"/>
      <c r="R29" s="274"/>
      <c r="S29" s="279"/>
      <c r="T29" s="276"/>
      <c r="U29" s="277"/>
      <c r="V29" s="279"/>
      <c r="W29" s="278"/>
      <c r="X29" s="366" t="str">
        <f t="shared" si="0"/>
        <v/>
      </c>
      <c r="Y29" s="367" t="str">
        <f t="shared" si="10"/>
        <v/>
      </c>
      <c r="Z29" s="386">
        <f t="shared" si="1"/>
        <v>0</v>
      </c>
      <c r="AA29" s="241"/>
      <c r="AB29" s="274"/>
      <c r="AC29" s="279"/>
      <c r="AD29" s="276"/>
      <c r="AE29" s="277"/>
      <c r="AF29" s="279"/>
      <c r="AG29" s="278"/>
      <c r="AH29" s="366" t="str">
        <f t="shared" si="2"/>
        <v/>
      </c>
      <c r="AI29" s="367" t="str">
        <f t="shared" si="11"/>
        <v/>
      </c>
      <c r="AJ29" s="220"/>
      <c r="AK29" s="346" t="str">
        <f t="shared" si="12"/>
        <v>　</v>
      </c>
      <c r="AL29" s="11" t="str">
        <f t="shared" si="3"/>
        <v/>
      </c>
      <c r="AM29" s="11" t="str">
        <f t="shared" si="3"/>
        <v/>
      </c>
      <c r="AN29" s="347" t="str">
        <f t="shared" si="4"/>
        <v/>
      </c>
      <c r="AO29" s="230"/>
      <c r="AP29" s="338" t="str">
        <f t="shared" si="5"/>
        <v/>
      </c>
      <c r="AQ29" s="7">
        <f t="shared" si="6"/>
        <v>0</v>
      </c>
      <c r="AR29" s="339">
        <f t="shared" si="7"/>
        <v>0</v>
      </c>
      <c r="AS29" s="338" t="str">
        <f t="shared" si="8"/>
        <v/>
      </c>
      <c r="AT29" s="7">
        <f t="shared" si="13"/>
        <v>0</v>
      </c>
      <c r="AU29" s="339">
        <f t="shared" si="14"/>
        <v>0</v>
      </c>
      <c r="AV29" s="222"/>
      <c r="AW29" s="203"/>
      <c r="AX29" s="203"/>
    </row>
    <row r="30" spans="1:50" hidden="1">
      <c r="A30" s="75" t="str">
        <f>IF(C30="","",COUNTA($G$11:G30))</f>
        <v/>
      </c>
      <c r="B30" s="148">
        <v>20</v>
      </c>
      <c r="C30" s="151"/>
      <c r="D30" s="151"/>
      <c r="E30" s="153"/>
      <c r="F30" s="154"/>
      <c r="G30" s="149"/>
      <c r="H30" s="155"/>
      <c r="I30" s="315"/>
      <c r="J30" s="150"/>
      <c r="K30" s="86"/>
      <c r="L30" s="213"/>
      <c r="M30" s="344"/>
      <c r="N30" s="487"/>
      <c r="O30" s="488"/>
      <c r="P30" s="384">
        <f t="shared" si="9"/>
        <v>0</v>
      </c>
      <c r="Q30" s="241"/>
      <c r="R30" s="274"/>
      <c r="S30" s="279"/>
      <c r="T30" s="276"/>
      <c r="U30" s="277"/>
      <c r="V30" s="279"/>
      <c r="W30" s="278"/>
      <c r="X30" s="366" t="str">
        <f t="shared" si="0"/>
        <v/>
      </c>
      <c r="Y30" s="367" t="str">
        <f t="shared" si="10"/>
        <v/>
      </c>
      <c r="Z30" s="386">
        <f t="shared" si="1"/>
        <v>0</v>
      </c>
      <c r="AA30" s="372"/>
      <c r="AB30" s="373"/>
      <c r="AC30" s="376"/>
      <c r="AD30" s="374"/>
      <c r="AE30" s="375"/>
      <c r="AF30" s="376"/>
      <c r="AG30" s="278"/>
      <c r="AH30" s="366" t="str">
        <f t="shared" si="2"/>
        <v/>
      </c>
      <c r="AI30" s="367" t="str">
        <f t="shared" si="11"/>
        <v/>
      </c>
      <c r="AJ30" s="220"/>
      <c r="AK30" s="348" t="str">
        <f t="shared" si="12"/>
        <v>　</v>
      </c>
      <c r="AL30" s="349" t="str">
        <f t="shared" si="3"/>
        <v/>
      </c>
      <c r="AM30" s="349" t="str">
        <f t="shared" si="3"/>
        <v/>
      </c>
      <c r="AN30" s="350" t="str">
        <f t="shared" si="4"/>
        <v/>
      </c>
      <c r="AO30" s="230"/>
      <c r="AP30" s="340" t="str">
        <f t="shared" si="5"/>
        <v/>
      </c>
      <c r="AQ30" s="341">
        <f t="shared" si="6"/>
        <v>0</v>
      </c>
      <c r="AR30" s="342">
        <f t="shared" si="7"/>
        <v>0</v>
      </c>
      <c r="AS30" s="340" t="str">
        <f t="shared" si="8"/>
        <v/>
      </c>
      <c r="AT30" s="341">
        <f t="shared" si="13"/>
        <v>0</v>
      </c>
      <c r="AU30" s="342">
        <f t="shared" si="14"/>
        <v>0</v>
      </c>
      <c r="AV30" s="222"/>
      <c r="AW30" s="203"/>
      <c r="AX30" s="203"/>
    </row>
    <row r="31" spans="1:50" ht="5.25" customHeight="1">
      <c r="A31" s="75"/>
      <c r="B31" s="75"/>
      <c r="C31" s="75"/>
      <c r="D31" s="633"/>
      <c r="E31" s="633"/>
      <c r="F31" s="633"/>
      <c r="G31" s="633"/>
      <c r="H31" s="633"/>
      <c r="I31" s="633"/>
      <c r="J31" s="633"/>
      <c r="K31" s="75"/>
      <c r="L31" s="204"/>
      <c r="M31" s="204"/>
      <c r="N31" s="489"/>
      <c r="O31" s="489"/>
      <c r="P31" s="384"/>
      <c r="Q31" s="268"/>
      <c r="R31" s="204"/>
      <c r="S31" s="204"/>
      <c r="T31" s="204"/>
      <c r="U31" s="204"/>
      <c r="V31" s="204"/>
      <c r="W31" s="204"/>
      <c r="X31" s="204"/>
      <c r="Y31" s="204"/>
      <c r="Z31" s="386"/>
      <c r="AA31" s="268"/>
      <c r="AB31" s="269"/>
      <c r="AC31" s="204"/>
      <c r="AD31" s="204"/>
      <c r="AE31" s="204"/>
      <c r="AF31" s="204"/>
      <c r="AG31" s="204"/>
      <c r="AH31" s="204"/>
      <c r="AI31" s="204"/>
      <c r="AJ31" s="204"/>
      <c r="AK31" s="230"/>
      <c r="AL31" s="230"/>
      <c r="AM31" s="230"/>
      <c r="AN31" s="230"/>
      <c r="AO31" s="230"/>
      <c r="AP31" s="204"/>
      <c r="AQ31" s="204"/>
      <c r="AR31" s="204"/>
      <c r="AS31" s="204"/>
      <c r="AT31" s="204"/>
      <c r="AU31" s="204"/>
      <c r="AV31" s="222"/>
      <c r="AW31" s="203"/>
      <c r="AX31" s="203"/>
    </row>
    <row r="32" spans="1:50" ht="14.25">
      <c r="A32" s="147"/>
      <c r="B32" s="169" t="s">
        <v>51</v>
      </c>
      <c r="C32" s="147"/>
      <c r="D32" s="634"/>
      <c r="E32" s="634"/>
      <c r="F32" s="634"/>
      <c r="G32" s="634"/>
      <c r="H32" s="634"/>
      <c r="I32" s="634"/>
      <c r="J32" s="634"/>
      <c r="K32" s="147"/>
      <c r="L32" s="205"/>
      <c r="M32" s="635" t="s">
        <v>957</v>
      </c>
      <c r="N32" s="636"/>
      <c r="O32" s="637"/>
      <c r="P32" s="385"/>
      <c r="Q32" s="638" t="s">
        <v>9</v>
      </c>
      <c r="R32" s="640" t="s">
        <v>948</v>
      </c>
      <c r="S32" s="641"/>
      <c r="T32" s="642"/>
      <c r="U32" s="640" t="s">
        <v>949</v>
      </c>
      <c r="V32" s="641"/>
      <c r="W32" s="641"/>
      <c r="X32" s="643" t="s">
        <v>10</v>
      </c>
      <c r="Y32" s="643"/>
      <c r="Z32" s="386"/>
      <c r="AA32" s="638" t="s">
        <v>9</v>
      </c>
      <c r="AB32" s="657" t="s">
        <v>948</v>
      </c>
      <c r="AC32" s="658"/>
      <c r="AD32" s="659"/>
      <c r="AE32" s="657" t="s">
        <v>949</v>
      </c>
      <c r="AF32" s="658"/>
      <c r="AG32" s="658"/>
      <c r="AH32" s="643" t="s">
        <v>10</v>
      </c>
      <c r="AI32" s="643"/>
      <c r="AJ32" s="222"/>
      <c r="AK32" s="230"/>
      <c r="AL32" s="230"/>
      <c r="AM32" s="230"/>
      <c r="AN32" s="230"/>
      <c r="AO32" s="230"/>
      <c r="AP32" s="222"/>
      <c r="AQ32" s="334"/>
      <c r="AR32" s="222"/>
      <c r="AS32" s="222"/>
      <c r="AT32" s="334"/>
      <c r="AU32" s="222"/>
      <c r="AV32" s="222"/>
      <c r="AW32" s="203"/>
      <c r="AX32" s="203"/>
    </row>
    <row r="33" spans="1:50" ht="12" customHeight="1">
      <c r="A33" s="75"/>
      <c r="B33" s="254" t="s">
        <v>1161</v>
      </c>
      <c r="C33" s="159" t="s">
        <v>951</v>
      </c>
      <c r="D33" s="160" t="s">
        <v>950</v>
      </c>
      <c r="E33" s="161" t="s">
        <v>1090</v>
      </c>
      <c r="F33" s="84" t="s">
        <v>1091</v>
      </c>
      <c r="G33" s="162" t="s">
        <v>104</v>
      </c>
      <c r="H33" s="312" t="s">
        <v>954</v>
      </c>
      <c r="I33" s="313" t="s">
        <v>955</v>
      </c>
      <c r="J33" s="314" t="s">
        <v>1197</v>
      </c>
      <c r="K33" s="147"/>
      <c r="L33" s="205"/>
      <c r="M33" s="234" t="s">
        <v>956</v>
      </c>
      <c r="N33" s="235" t="s">
        <v>952</v>
      </c>
      <c r="O33" s="236" t="s">
        <v>953</v>
      </c>
      <c r="P33" s="385"/>
      <c r="Q33" s="639"/>
      <c r="R33" s="242" t="s">
        <v>10</v>
      </c>
      <c r="S33" s="243" t="s">
        <v>11</v>
      </c>
      <c r="T33" s="244" t="s">
        <v>1198</v>
      </c>
      <c r="U33" s="242" t="s">
        <v>10</v>
      </c>
      <c r="V33" s="245" t="s">
        <v>11</v>
      </c>
      <c r="W33" s="290" t="s">
        <v>53</v>
      </c>
      <c r="X33" s="287" t="s">
        <v>1005</v>
      </c>
      <c r="Y33" s="288" t="s">
        <v>11</v>
      </c>
      <c r="Z33" s="386"/>
      <c r="AA33" s="639"/>
      <c r="AB33" s="242" t="s">
        <v>10</v>
      </c>
      <c r="AC33" s="243" t="s">
        <v>11</v>
      </c>
      <c r="AD33" s="244" t="s">
        <v>1198</v>
      </c>
      <c r="AE33" s="242" t="s">
        <v>10</v>
      </c>
      <c r="AF33" s="245" t="s">
        <v>11</v>
      </c>
      <c r="AG33" s="290" t="s">
        <v>1198</v>
      </c>
      <c r="AH33" s="287" t="s">
        <v>1005</v>
      </c>
      <c r="AI33" s="288" t="s">
        <v>11</v>
      </c>
      <c r="AJ33" s="222"/>
      <c r="AK33" s="220" t="s">
        <v>1131</v>
      </c>
      <c r="AL33" s="230"/>
      <c r="AM33" s="230"/>
      <c r="AN33" s="230"/>
      <c r="AO33" s="230"/>
      <c r="AP33" s="221" t="s">
        <v>1127</v>
      </c>
      <c r="AQ33" s="222"/>
      <c r="AR33" s="222"/>
      <c r="AS33" s="221" t="s">
        <v>1128</v>
      </c>
      <c r="AT33" s="222"/>
      <c r="AU33" s="222"/>
      <c r="AV33" s="222"/>
      <c r="AW33" s="203"/>
      <c r="AX33" s="203"/>
    </row>
    <row r="34" spans="1:50" ht="15.95" customHeight="1">
      <c r="A34" s="75" t="str">
        <f>IF(C34="","",COUNTA($G$11:$G$30)+COUNTA($G$34:G34))</f>
        <v/>
      </c>
      <c r="B34" s="152">
        <v>1</v>
      </c>
      <c r="C34" s="12"/>
      <c r="D34" s="12"/>
      <c r="E34" s="165"/>
      <c r="F34" s="310"/>
      <c r="G34" s="149"/>
      <c r="H34" s="155"/>
      <c r="I34" s="315"/>
      <c r="J34" s="150"/>
      <c r="K34" s="147"/>
      <c r="L34" s="205"/>
      <c r="M34" s="345"/>
      <c r="N34" s="490"/>
      <c r="O34" s="491"/>
      <c r="P34" s="384">
        <f>H34</f>
        <v>0</v>
      </c>
      <c r="Q34" s="246"/>
      <c r="R34" s="280"/>
      <c r="S34" s="281"/>
      <c r="T34" s="282"/>
      <c r="U34" s="283"/>
      <c r="V34" s="281"/>
      <c r="W34" s="284"/>
      <c r="X34" s="368" t="str">
        <f t="shared" ref="X34:X53" si="15">IF(H34="","",IF(R34="",U34,IF(U34="",R34,IF(AP34="T",AQ34,AR34))))</f>
        <v/>
      </c>
      <c r="Y34" s="369" t="str">
        <f>IF(OR(H34="１００Ｍ",H34="２００Ｍ",H34="１１０ＭＨ",H34="１００ＭＨ",H34="走幅跳"),(IF(X34=R34,S34,V34)),"")</f>
        <v/>
      </c>
      <c r="Z34" s="386">
        <f t="shared" ref="Z34:Z53" si="16">I34</f>
        <v>0</v>
      </c>
      <c r="AA34" s="246"/>
      <c r="AB34" s="280"/>
      <c r="AC34" s="281"/>
      <c r="AD34" s="282"/>
      <c r="AE34" s="283"/>
      <c r="AF34" s="281"/>
      <c r="AG34" s="284"/>
      <c r="AH34" s="370" t="str">
        <f t="shared" ref="AH34:AH53" si="17">IF(I34="","",IF(AB34="",AE34,IF(AE34="",AB34,IF(AS34="T",AT34,AU34))))</f>
        <v/>
      </c>
      <c r="AI34" s="369" t="str">
        <f>IF(OR(I34="１００Ｍ",I34="２００Ｍ",I34="１１０ＭＨ",I34="１００ＭＨ",I34="走幅跳"),(IF(AH34=AB34,AC34,AF34)),"")</f>
        <v/>
      </c>
      <c r="AJ34" s="222"/>
      <c r="AK34" s="10" t="str">
        <f>C34&amp;"　"&amp;D34</f>
        <v>　</v>
      </c>
      <c r="AL34" s="11" t="str">
        <f>IFERROR(VLOOKUP(H34,$H$97:$I$109,2,0),"")</f>
        <v/>
      </c>
      <c r="AM34" s="11" t="str">
        <f>IFERROR(VLOOKUP(I34,$H$97:$I$109,2,0),"")</f>
        <v/>
      </c>
      <c r="AN34" s="11" t="str">
        <f>IF(J34="","",$I$111)</f>
        <v/>
      </c>
      <c r="AO34" s="230"/>
      <c r="AP34" s="335" t="str">
        <f t="shared" ref="AP34:AP53" si="18">IF(H34="","",IF(OR(H34=$H$97,H34=$H$98,H34=$H$99,H34=$H$100,H34=$H$101),"T","F"))</f>
        <v/>
      </c>
      <c r="AQ34" s="343">
        <f t="shared" ref="AQ34:AQ53" si="19">IF(R34&gt;U34,U34,R34)</f>
        <v>0</v>
      </c>
      <c r="AR34" s="337">
        <f t="shared" ref="AR34:AR53" si="20">IF(R34&gt;U34,R34,U34)</f>
        <v>0</v>
      </c>
      <c r="AS34" s="335" t="str">
        <f t="shared" ref="AS34:AS53" si="21">IF(I34="","",IF(OR(I34=$H$97,I34=$H$98,I34=$H$99,I34=$H$100,I34=$H$101),"T","F"))</f>
        <v/>
      </c>
      <c r="AT34" s="343">
        <f t="shared" ref="AT34:AT53" si="22">IF(AB34&gt;AE34,AE34,AB34)</f>
        <v>0</v>
      </c>
      <c r="AU34" s="337">
        <f t="shared" ref="AU34:AU53" si="23">IF(AB34&gt;AE34,AB34,AE34)</f>
        <v>0</v>
      </c>
      <c r="AV34" s="222"/>
      <c r="AW34" s="203"/>
      <c r="AX34" s="203"/>
    </row>
    <row r="35" spans="1:50" ht="15.95" customHeight="1">
      <c r="A35" s="75" t="str">
        <f>IF(C35="","",COUNTA($G$11:$G$30)+COUNTA($G$34:G35))</f>
        <v/>
      </c>
      <c r="B35" s="152">
        <v>2</v>
      </c>
      <c r="C35" s="151"/>
      <c r="D35" s="151"/>
      <c r="E35" s="153"/>
      <c r="F35" s="154"/>
      <c r="G35" s="149"/>
      <c r="H35" s="155"/>
      <c r="I35" s="315"/>
      <c r="J35" s="150"/>
      <c r="K35" s="86"/>
      <c r="L35" s="213"/>
      <c r="M35" s="345"/>
      <c r="N35" s="490"/>
      <c r="O35" s="491"/>
      <c r="P35" s="384">
        <f t="shared" ref="P35:P53" si="24">H35</f>
        <v>0</v>
      </c>
      <c r="Q35" s="246"/>
      <c r="R35" s="280"/>
      <c r="S35" s="281"/>
      <c r="T35" s="282"/>
      <c r="U35" s="283"/>
      <c r="V35" s="281"/>
      <c r="W35" s="284"/>
      <c r="X35" s="368" t="str">
        <f t="shared" si="15"/>
        <v/>
      </c>
      <c r="Y35" s="369" t="str">
        <f t="shared" ref="Y35:Y53" si="25">IF(OR(H35="１００Ｍ",H35="２００Ｍ",H35="１１０ＭＨ",H35="１００ＭＨ",H35="走幅跳"),(IF(X35=R35,S35,V35)),"")</f>
        <v/>
      </c>
      <c r="Z35" s="386">
        <f t="shared" si="16"/>
        <v>0</v>
      </c>
      <c r="AA35" s="246"/>
      <c r="AB35" s="280"/>
      <c r="AC35" s="281"/>
      <c r="AD35" s="282"/>
      <c r="AE35" s="283"/>
      <c r="AF35" s="281"/>
      <c r="AG35" s="284"/>
      <c r="AH35" s="370" t="str">
        <f t="shared" si="17"/>
        <v/>
      </c>
      <c r="AI35" s="369" t="str">
        <f t="shared" ref="AI35:AI53" si="26">IF(OR(I35="１００Ｍ",I35="２００Ｍ",I35="１１０ＭＨ",I35="１００ＭＨ",I35="走幅跳"),(IF(AH35=AB35,AC35,AF35)),"")</f>
        <v/>
      </c>
      <c r="AJ35" s="222"/>
      <c r="AK35" s="10" t="str">
        <f t="shared" ref="AK35:AK53" si="27">C35&amp;"　"&amp;D35</f>
        <v>　</v>
      </c>
      <c r="AL35" s="11" t="str">
        <f t="shared" ref="AL35:AM53" si="28">IFERROR(VLOOKUP(H35,$H$97:$I$109,2,0),"")</f>
        <v/>
      </c>
      <c r="AM35" s="11" t="str">
        <f t="shared" si="28"/>
        <v/>
      </c>
      <c r="AN35" s="11" t="str">
        <f t="shared" ref="AN35:AN53" si="29">IF(J35="","",$I$111)</f>
        <v/>
      </c>
      <c r="AO35" s="230"/>
      <c r="AP35" s="338" t="str">
        <f t="shared" si="18"/>
        <v/>
      </c>
      <c r="AQ35" s="7">
        <f t="shared" si="19"/>
        <v>0</v>
      </c>
      <c r="AR35" s="339">
        <f t="shared" si="20"/>
        <v>0</v>
      </c>
      <c r="AS35" s="338" t="str">
        <f t="shared" si="21"/>
        <v/>
      </c>
      <c r="AT35" s="7">
        <f t="shared" si="22"/>
        <v>0</v>
      </c>
      <c r="AU35" s="339">
        <f t="shared" si="23"/>
        <v>0</v>
      </c>
      <c r="AV35" s="222"/>
      <c r="AW35" s="203"/>
      <c r="AX35" s="203"/>
    </row>
    <row r="36" spans="1:50" ht="15.95" customHeight="1">
      <c r="A36" s="75" t="str">
        <f>IF(C36="","",COUNTA($G$11:$G$30)+COUNTA($G$34:G36))</f>
        <v/>
      </c>
      <c r="B36" s="152">
        <v>3</v>
      </c>
      <c r="C36" s="12"/>
      <c r="D36" s="12"/>
      <c r="E36" s="165"/>
      <c r="F36" s="310"/>
      <c r="G36" s="149"/>
      <c r="H36" s="155"/>
      <c r="I36" s="315"/>
      <c r="J36" s="150"/>
      <c r="K36" s="86"/>
      <c r="L36" s="213"/>
      <c r="M36" s="345"/>
      <c r="N36" s="490"/>
      <c r="O36" s="491"/>
      <c r="P36" s="384">
        <f t="shared" si="24"/>
        <v>0</v>
      </c>
      <c r="Q36" s="246"/>
      <c r="R36" s="280"/>
      <c r="S36" s="281"/>
      <c r="T36" s="282"/>
      <c r="U36" s="283"/>
      <c r="V36" s="281"/>
      <c r="W36" s="284"/>
      <c r="X36" s="368" t="str">
        <f t="shared" si="15"/>
        <v/>
      </c>
      <c r="Y36" s="369" t="str">
        <f t="shared" si="25"/>
        <v/>
      </c>
      <c r="Z36" s="386">
        <f t="shared" si="16"/>
        <v>0</v>
      </c>
      <c r="AA36" s="246"/>
      <c r="AB36" s="280"/>
      <c r="AC36" s="281"/>
      <c r="AD36" s="282"/>
      <c r="AE36" s="283"/>
      <c r="AF36" s="281"/>
      <c r="AG36" s="284"/>
      <c r="AH36" s="370" t="str">
        <f t="shared" si="17"/>
        <v/>
      </c>
      <c r="AI36" s="369" t="str">
        <f t="shared" si="26"/>
        <v/>
      </c>
      <c r="AJ36" s="222"/>
      <c r="AK36" s="10" t="str">
        <f t="shared" si="27"/>
        <v>　</v>
      </c>
      <c r="AL36" s="11" t="str">
        <f t="shared" si="28"/>
        <v/>
      </c>
      <c r="AM36" s="11" t="str">
        <f t="shared" si="28"/>
        <v/>
      </c>
      <c r="AN36" s="11" t="str">
        <f t="shared" si="29"/>
        <v/>
      </c>
      <c r="AO36" s="230"/>
      <c r="AP36" s="338" t="str">
        <f t="shared" si="18"/>
        <v/>
      </c>
      <c r="AQ36" s="7">
        <f t="shared" si="19"/>
        <v>0</v>
      </c>
      <c r="AR36" s="339">
        <f t="shared" si="20"/>
        <v>0</v>
      </c>
      <c r="AS36" s="338" t="str">
        <f t="shared" si="21"/>
        <v/>
      </c>
      <c r="AT36" s="7">
        <f t="shared" si="22"/>
        <v>0</v>
      </c>
      <c r="AU36" s="339">
        <f t="shared" si="23"/>
        <v>0</v>
      </c>
      <c r="AV36" s="222"/>
      <c r="AW36" s="203"/>
      <c r="AX36" s="203"/>
    </row>
    <row r="37" spans="1:50" ht="15.95" customHeight="1">
      <c r="A37" s="75" t="str">
        <f>IF(C37="","",COUNTA($G$11:$G$30)+COUNTA($G$34:G37))</f>
        <v/>
      </c>
      <c r="B37" s="152">
        <v>4</v>
      </c>
      <c r="C37" s="151"/>
      <c r="D37" s="151"/>
      <c r="E37" s="153"/>
      <c r="F37" s="154"/>
      <c r="G37" s="149"/>
      <c r="H37" s="155"/>
      <c r="I37" s="315"/>
      <c r="J37" s="150"/>
      <c r="K37" s="86"/>
      <c r="L37" s="213"/>
      <c r="M37" s="345"/>
      <c r="N37" s="490"/>
      <c r="O37" s="491"/>
      <c r="P37" s="384">
        <f t="shared" si="24"/>
        <v>0</v>
      </c>
      <c r="Q37" s="246"/>
      <c r="R37" s="280"/>
      <c r="S37" s="281"/>
      <c r="T37" s="282"/>
      <c r="U37" s="283"/>
      <c r="V37" s="281"/>
      <c r="W37" s="284"/>
      <c r="X37" s="368" t="str">
        <f t="shared" si="15"/>
        <v/>
      </c>
      <c r="Y37" s="369" t="str">
        <f t="shared" si="25"/>
        <v/>
      </c>
      <c r="Z37" s="386">
        <f t="shared" si="16"/>
        <v>0</v>
      </c>
      <c r="AA37" s="246"/>
      <c r="AB37" s="280"/>
      <c r="AC37" s="281"/>
      <c r="AD37" s="282"/>
      <c r="AE37" s="283"/>
      <c r="AF37" s="281"/>
      <c r="AG37" s="284"/>
      <c r="AH37" s="370" t="str">
        <f t="shared" si="17"/>
        <v/>
      </c>
      <c r="AI37" s="369" t="str">
        <f t="shared" si="26"/>
        <v/>
      </c>
      <c r="AJ37" s="222"/>
      <c r="AK37" s="10" t="str">
        <f t="shared" si="27"/>
        <v>　</v>
      </c>
      <c r="AL37" s="11" t="str">
        <f t="shared" si="28"/>
        <v/>
      </c>
      <c r="AM37" s="11" t="str">
        <f t="shared" si="28"/>
        <v/>
      </c>
      <c r="AN37" s="11" t="str">
        <f t="shared" si="29"/>
        <v/>
      </c>
      <c r="AO37" s="230"/>
      <c r="AP37" s="338" t="str">
        <f t="shared" si="18"/>
        <v/>
      </c>
      <c r="AQ37" s="7">
        <f t="shared" si="19"/>
        <v>0</v>
      </c>
      <c r="AR37" s="339">
        <f t="shared" si="20"/>
        <v>0</v>
      </c>
      <c r="AS37" s="338" t="str">
        <f t="shared" si="21"/>
        <v/>
      </c>
      <c r="AT37" s="7">
        <f t="shared" si="22"/>
        <v>0</v>
      </c>
      <c r="AU37" s="339">
        <f t="shared" si="23"/>
        <v>0</v>
      </c>
      <c r="AV37" s="222"/>
      <c r="AW37" s="203"/>
      <c r="AX37" s="203"/>
    </row>
    <row r="38" spans="1:50" ht="15.95" customHeight="1">
      <c r="A38" s="75" t="str">
        <f>IF(C38="","",COUNTA($G$11:$G$30)+COUNTA($G$34:G38))</f>
        <v/>
      </c>
      <c r="B38" s="152">
        <v>5</v>
      </c>
      <c r="C38" s="12"/>
      <c r="D38" s="12"/>
      <c r="E38" s="165"/>
      <c r="F38" s="310"/>
      <c r="G38" s="149"/>
      <c r="H38" s="155"/>
      <c r="I38" s="315"/>
      <c r="J38" s="150"/>
      <c r="K38" s="86"/>
      <c r="L38" s="213"/>
      <c r="M38" s="345"/>
      <c r="N38" s="490"/>
      <c r="O38" s="491"/>
      <c r="P38" s="384">
        <f t="shared" si="24"/>
        <v>0</v>
      </c>
      <c r="Q38" s="246"/>
      <c r="R38" s="280"/>
      <c r="S38" s="281"/>
      <c r="T38" s="282"/>
      <c r="U38" s="283"/>
      <c r="V38" s="281"/>
      <c r="W38" s="284"/>
      <c r="X38" s="368" t="str">
        <f t="shared" si="15"/>
        <v/>
      </c>
      <c r="Y38" s="369" t="str">
        <f t="shared" si="25"/>
        <v/>
      </c>
      <c r="Z38" s="386">
        <f t="shared" si="16"/>
        <v>0</v>
      </c>
      <c r="AA38" s="246"/>
      <c r="AB38" s="280"/>
      <c r="AC38" s="281"/>
      <c r="AD38" s="282"/>
      <c r="AE38" s="283"/>
      <c r="AF38" s="281"/>
      <c r="AG38" s="284"/>
      <c r="AH38" s="370" t="str">
        <f t="shared" si="17"/>
        <v/>
      </c>
      <c r="AI38" s="369" t="str">
        <f t="shared" si="26"/>
        <v/>
      </c>
      <c r="AJ38" s="219"/>
      <c r="AK38" s="10" t="str">
        <f t="shared" si="27"/>
        <v>　</v>
      </c>
      <c r="AL38" s="11" t="str">
        <f t="shared" si="28"/>
        <v/>
      </c>
      <c r="AM38" s="11" t="str">
        <f t="shared" si="28"/>
        <v/>
      </c>
      <c r="AN38" s="11" t="str">
        <f t="shared" si="29"/>
        <v/>
      </c>
      <c r="AO38" s="230"/>
      <c r="AP38" s="338" t="str">
        <f t="shared" si="18"/>
        <v/>
      </c>
      <c r="AQ38" s="7">
        <f t="shared" si="19"/>
        <v>0</v>
      </c>
      <c r="AR38" s="339">
        <f t="shared" si="20"/>
        <v>0</v>
      </c>
      <c r="AS38" s="338" t="str">
        <f t="shared" si="21"/>
        <v/>
      </c>
      <c r="AT38" s="7">
        <f t="shared" si="22"/>
        <v>0</v>
      </c>
      <c r="AU38" s="339">
        <f t="shared" si="23"/>
        <v>0</v>
      </c>
      <c r="AV38" s="222"/>
      <c r="AW38" s="203"/>
      <c r="AX38" s="203"/>
    </row>
    <row r="39" spans="1:50" ht="15.95" customHeight="1">
      <c r="A39" s="75" t="str">
        <f>IF(C39="","",COUNTA($G$11:$G$30)+COUNTA($G$34:G39))</f>
        <v/>
      </c>
      <c r="B39" s="152">
        <v>6</v>
      </c>
      <c r="C39" s="151"/>
      <c r="D39" s="151"/>
      <c r="E39" s="153"/>
      <c r="F39" s="154"/>
      <c r="G39" s="149"/>
      <c r="H39" s="155"/>
      <c r="I39" s="315"/>
      <c r="J39" s="150"/>
      <c r="K39" s="86"/>
      <c r="L39" s="213"/>
      <c r="M39" s="345"/>
      <c r="N39" s="490"/>
      <c r="O39" s="491"/>
      <c r="P39" s="384">
        <f t="shared" si="24"/>
        <v>0</v>
      </c>
      <c r="Q39" s="246"/>
      <c r="R39" s="280"/>
      <c r="S39" s="281"/>
      <c r="T39" s="282"/>
      <c r="U39" s="283"/>
      <c r="V39" s="281"/>
      <c r="W39" s="284"/>
      <c r="X39" s="368" t="str">
        <f t="shared" si="15"/>
        <v/>
      </c>
      <c r="Y39" s="369" t="str">
        <f t="shared" si="25"/>
        <v/>
      </c>
      <c r="Z39" s="386">
        <f t="shared" si="16"/>
        <v>0</v>
      </c>
      <c r="AA39" s="246"/>
      <c r="AB39" s="280"/>
      <c r="AC39" s="281"/>
      <c r="AD39" s="282"/>
      <c r="AE39" s="283"/>
      <c r="AF39" s="281"/>
      <c r="AG39" s="284"/>
      <c r="AH39" s="370" t="str">
        <f t="shared" si="17"/>
        <v/>
      </c>
      <c r="AI39" s="369" t="str">
        <f t="shared" si="26"/>
        <v/>
      </c>
      <c r="AJ39" s="219"/>
      <c r="AK39" s="10" t="str">
        <f t="shared" si="27"/>
        <v>　</v>
      </c>
      <c r="AL39" s="11" t="str">
        <f t="shared" si="28"/>
        <v/>
      </c>
      <c r="AM39" s="11" t="str">
        <f t="shared" si="28"/>
        <v/>
      </c>
      <c r="AN39" s="11" t="str">
        <f t="shared" si="29"/>
        <v/>
      </c>
      <c r="AO39" s="230"/>
      <c r="AP39" s="338" t="str">
        <f t="shared" si="18"/>
        <v/>
      </c>
      <c r="AQ39" s="7">
        <f t="shared" si="19"/>
        <v>0</v>
      </c>
      <c r="AR39" s="339">
        <f t="shared" si="20"/>
        <v>0</v>
      </c>
      <c r="AS39" s="338" t="str">
        <f t="shared" si="21"/>
        <v/>
      </c>
      <c r="AT39" s="7">
        <f t="shared" si="22"/>
        <v>0</v>
      </c>
      <c r="AU39" s="339">
        <f t="shared" si="23"/>
        <v>0</v>
      </c>
      <c r="AV39" s="222"/>
      <c r="AW39" s="203"/>
      <c r="AX39" s="203"/>
    </row>
    <row r="40" spans="1:50" ht="15.95" customHeight="1">
      <c r="A40" s="75" t="str">
        <f>IF(C40="","",COUNTA($G$11:$G$30)+COUNTA($G$34:G40))</f>
        <v/>
      </c>
      <c r="B40" s="152">
        <v>7</v>
      </c>
      <c r="C40" s="12"/>
      <c r="D40" s="12"/>
      <c r="E40" s="165"/>
      <c r="F40" s="310"/>
      <c r="G40" s="149"/>
      <c r="H40" s="155"/>
      <c r="I40" s="315"/>
      <c r="J40" s="150"/>
      <c r="K40" s="86"/>
      <c r="L40" s="213"/>
      <c r="M40" s="345"/>
      <c r="N40" s="490"/>
      <c r="O40" s="491"/>
      <c r="P40" s="384">
        <f t="shared" si="24"/>
        <v>0</v>
      </c>
      <c r="Q40" s="246"/>
      <c r="R40" s="280"/>
      <c r="S40" s="281"/>
      <c r="T40" s="282"/>
      <c r="U40" s="283"/>
      <c r="V40" s="281"/>
      <c r="W40" s="284"/>
      <c r="X40" s="368" t="str">
        <f t="shared" si="15"/>
        <v/>
      </c>
      <c r="Y40" s="369" t="str">
        <f t="shared" si="25"/>
        <v/>
      </c>
      <c r="Z40" s="386">
        <f t="shared" si="16"/>
        <v>0</v>
      </c>
      <c r="AA40" s="246"/>
      <c r="AB40" s="280"/>
      <c r="AC40" s="281"/>
      <c r="AD40" s="282"/>
      <c r="AE40" s="283"/>
      <c r="AF40" s="281"/>
      <c r="AG40" s="284"/>
      <c r="AH40" s="370" t="str">
        <f t="shared" si="17"/>
        <v/>
      </c>
      <c r="AI40" s="369" t="str">
        <f t="shared" si="26"/>
        <v/>
      </c>
      <c r="AJ40" s="220"/>
      <c r="AK40" s="10" t="str">
        <f t="shared" si="27"/>
        <v>　</v>
      </c>
      <c r="AL40" s="11" t="str">
        <f t="shared" si="28"/>
        <v/>
      </c>
      <c r="AM40" s="11" t="str">
        <f t="shared" si="28"/>
        <v/>
      </c>
      <c r="AN40" s="11" t="str">
        <f t="shared" si="29"/>
        <v/>
      </c>
      <c r="AO40" s="230"/>
      <c r="AP40" s="338" t="str">
        <f t="shared" si="18"/>
        <v/>
      </c>
      <c r="AQ40" s="7">
        <f t="shared" si="19"/>
        <v>0</v>
      </c>
      <c r="AR40" s="339">
        <f t="shared" si="20"/>
        <v>0</v>
      </c>
      <c r="AS40" s="338" t="str">
        <f t="shared" si="21"/>
        <v/>
      </c>
      <c r="AT40" s="7">
        <f t="shared" si="22"/>
        <v>0</v>
      </c>
      <c r="AU40" s="339">
        <f t="shared" si="23"/>
        <v>0</v>
      </c>
      <c r="AV40" s="222"/>
      <c r="AW40" s="203"/>
      <c r="AX40" s="203"/>
    </row>
    <row r="41" spans="1:50" ht="15.95" customHeight="1">
      <c r="A41" s="75" t="str">
        <f>IF(C41="","",COUNTA($G$11:$G$30)+COUNTA($G$34:G41))</f>
        <v/>
      </c>
      <c r="B41" s="152">
        <v>8</v>
      </c>
      <c r="C41" s="151"/>
      <c r="D41" s="151"/>
      <c r="E41" s="153"/>
      <c r="F41" s="154"/>
      <c r="G41" s="149"/>
      <c r="H41" s="155"/>
      <c r="I41" s="315"/>
      <c r="J41" s="150"/>
      <c r="K41" s="86"/>
      <c r="L41" s="213"/>
      <c r="M41" s="345"/>
      <c r="N41" s="490"/>
      <c r="O41" s="491"/>
      <c r="P41" s="384">
        <f t="shared" si="24"/>
        <v>0</v>
      </c>
      <c r="Q41" s="246"/>
      <c r="R41" s="280"/>
      <c r="S41" s="281"/>
      <c r="T41" s="282"/>
      <c r="U41" s="283"/>
      <c r="V41" s="281"/>
      <c r="W41" s="284"/>
      <c r="X41" s="368" t="str">
        <f t="shared" si="15"/>
        <v/>
      </c>
      <c r="Y41" s="369" t="str">
        <f t="shared" si="25"/>
        <v/>
      </c>
      <c r="Z41" s="386">
        <f t="shared" si="16"/>
        <v>0</v>
      </c>
      <c r="AA41" s="246"/>
      <c r="AB41" s="280"/>
      <c r="AC41" s="281"/>
      <c r="AD41" s="282"/>
      <c r="AE41" s="283"/>
      <c r="AF41" s="281"/>
      <c r="AG41" s="284"/>
      <c r="AH41" s="370" t="str">
        <f t="shared" si="17"/>
        <v/>
      </c>
      <c r="AI41" s="369" t="str">
        <f t="shared" si="26"/>
        <v/>
      </c>
      <c r="AJ41" s="219"/>
      <c r="AK41" s="10" t="str">
        <f t="shared" si="27"/>
        <v>　</v>
      </c>
      <c r="AL41" s="11" t="str">
        <f t="shared" si="28"/>
        <v/>
      </c>
      <c r="AM41" s="11" t="str">
        <f t="shared" si="28"/>
        <v/>
      </c>
      <c r="AN41" s="11" t="str">
        <f t="shared" si="29"/>
        <v/>
      </c>
      <c r="AO41" s="230"/>
      <c r="AP41" s="338" t="str">
        <f t="shared" si="18"/>
        <v/>
      </c>
      <c r="AQ41" s="7">
        <f t="shared" si="19"/>
        <v>0</v>
      </c>
      <c r="AR41" s="339">
        <f t="shared" si="20"/>
        <v>0</v>
      </c>
      <c r="AS41" s="338" t="str">
        <f t="shared" si="21"/>
        <v/>
      </c>
      <c r="AT41" s="7">
        <f t="shared" si="22"/>
        <v>0</v>
      </c>
      <c r="AU41" s="339">
        <f t="shared" si="23"/>
        <v>0</v>
      </c>
      <c r="AV41" s="222"/>
      <c r="AW41" s="203"/>
      <c r="AX41" s="203"/>
    </row>
    <row r="42" spans="1:50" ht="15.95" customHeight="1">
      <c r="A42" s="75" t="str">
        <f>IF(C42="","",COUNTA($G$11:$G$30)+COUNTA($G$34:G42))</f>
        <v/>
      </c>
      <c r="B42" s="152">
        <v>9</v>
      </c>
      <c r="C42" s="12"/>
      <c r="D42" s="12"/>
      <c r="E42" s="165"/>
      <c r="F42" s="310"/>
      <c r="G42" s="149"/>
      <c r="H42" s="155"/>
      <c r="I42" s="315"/>
      <c r="J42" s="150"/>
      <c r="K42" s="86"/>
      <c r="L42" s="213"/>
      <c r="M42" s="345"/>
      <c r="N42" s="490"/>
      <c r="O42" s="491"/>
      <c r="P42" s="384">
        <f t="shared" si="24"/>
        <v>0</v>
      </c>
      <c r="Q42" s="246"/>
      <c r="R42" s="280"/>
      <c r="S42" s="281"/>
      <c r="T42" s="282"/>
      <c r="U42" s="283"/>
      <c r="V42" s="281"/>
      <c r="W42" s="284"/>
      <c r="X42" s="368" t="str">
        <f t="shared" si="15"/>
        <v/>
      </c>
      <c r="Y42" s="369" t="str">
        <f t="shared" si="25"/>
        <v/>
      </c>
      <c r="Z42" s="386">
        <f t="shared" si="16"/>
        <v>0</v>
      </c>
      <c r="AA42" s="246"/>
      <c r="AB42" s="280"/>
      <c r="AC42" s="281"/>
      <c r="AD42" s="282"/>
      <c r="AE42" s="283"/>
      <c r="AF42" s="281"/>
      <c r="AG42" s="284"/>
      <c r="AH42" s="370" t="str">
        <f t="shared" si="17"/>
        <v/>
      </c>
      <c r="AI42" s="369" t="str">
        <f t="shared" si="26"/>
        <v/>
      </c>
      <c r="AJ42" s="222"/>
      <c r="AK42" s="10" t="str">
        <f t="shared" si="27"/>
        <v>　</v>
      </c>
      <c r="AL42" s="11" t="str">
        <f t="shared" si="28"/>
        <v/>
      </c>
      <c r="AM42" s="11" t="str">
        <f t="shared" si="28"/>
        <v/>
      </c>
      <c r="AN42" s="11" t="str">
        <f t="shared" si="29"/>
        <v/>
      </c>
      <c r="AO42" s="230"/>
      <c r="AP42" s="338" t="str">
        <f t="shared" si="18"/>
        <v/>
      </c>
      <c r="AQ42" s="7">
        <f t="shared" si="19"/>
        <v>0</v>
      </c>
      <c r="AR42" s="339">
        <f t="shared" si="20"/>
        <v>0</v>
      </c>
      <c r="AS42" s="338" t="str">
        <f t="shared" si="21"/>
        <v/>
      </c>
      <c r="AT42" s="7">
        <f t="shared" si="22"/>
        <v>0</v>
      </c>
      <c r="AU42" s="339">
        <f t="shared" si="23"/>
        <v>0</v>
      </c>
      <c r="AV42" s="222"/>
      <c r="AW42" s="203"/>
      <c r="AX42" s="203"/>
    </row>
    <row r="43" spans="1:50" ht="15.95" customHeight="1">
      <c r="A43" s="75" t="str">
        <f>IF(C43="","",COUNTA($G$11:$G$30)+COUNTA($G$34:G43))</f>
        <v/>
      </c>
      <c r="B43" s="152">
        <v>10</v>
      </c>
      <c r="C43" s="151"/>
      <c r="D43" s="151"/>
      <c r="E43" s="153"/>
      <c r="F43" s="154"/>
      <c r="G43" s="149"/>
      <c r="H43" s="155"/>
      <c r="I43" s="315"/>
      <c r="J43" s="150"/>
      <c r="K43" s="86"/>
      <c r="L43" s="213"/>
      <c r="M43" s="345"/>
      <c r="N43" s="490"/>
      <c r="O43" s="491"/>
      <c r="P43" s="384">
        <f t="shared" si="24"/>
        <v>0</v>
      </c>
      <c r="Q43" s="246"/>
      <c r="R43" s="280"/>
      <c r="S43" s="281"/>
      <c r="T43" s="282"/>
      <c r="U43" s="283"/>
      <c r="V43" s="281"/>
      <c r="W43" s="284"/>
      <c r="X43" s="368" t="str">
        <f t="shared" si="15"/>
        <v/>
      </c>
      <c r="Y43" s="369" t="str">
        <f t="shared" si="25"/>
        <v/>
      </c>
      <c r="Z43" s="386">
        <f t="shared" si="16"/>
        <v>0</v>
      </c>
      <c r="AA43" s="246"/>
      <c r="AB43" s="280"/>
      <c r="AC43" s="281"/>
      <c r="AD43" s="282"/>
      <c r="AE43" s="283"/>
      <c r="AF43" s="281"/>
      <c r="AG43" s="284"/>
      <c r="AH43" s="370" t="str">
        <f t="shared" si="17"/>
        <v/>
      </c>
      <c r="AI43" s="369" t="str">
        <f t="shared" si="26"/>
        <v/>
      </c>
      <c r="AJ43" s="222"/>
      <c r="AK43" s="10" t="str">
        <f t="shared" si="27"/>
        <v>　</v>
      </c>
      <c r="AL43" s="11" t="str">
        <f t="shared" si="28"/>
        <v/>
      </c>
      <c r="AM43" s="11" t="str">
        <f t="shared" si="28"/>
        <v/>
      </c>
      <c r="AN43" s="11" t="str">
        <f t="shared" si="29"/>
        <v/>
      </c>
      <c r="AO43" s="230"/>
      <c r="AP43" s="338" t="str">
        <f t="shared" si="18"/>
        <v/>
      </c>
      <c r="AQ43" s="7">
        <f t="shared" si="19"/>
        <v>0</v>
      </c>
      <c r="AR43" s="339">
        <f t="shared" si="20"/>
        <v>0</v>
      </c>
      <c r="AS43" s="338" t="str">
        <f t="shared" si="21"/>
        <v/>
      </c>
      <c r="AT43" s="7">
        <f t="shared" si="22"/>
        <v>0</v>
      </c>
      <c r="AU43" s="339">
        <f t="shared" si="23"/>
        <v>0</v>
      </c>
      <c r="AV43" s="222"/>
      <c r="AW43" s="203"/>
      <c r="AX43" s="203"/>
    </row>
    <row r="44" spans="1:50" ht="15.95" customHeight="1">
      <c r="A44" s="75" t="str">
        <f>IF(C44="","",COUNTA($G$11:$G$30)+COUNTA($G$34:G44))</f>
        <v/>
      </c>
      <c r="B44" s="152">
        <v>11</v>
      </c>
      <c r="C44" s="12"/>
      <c r="D44" s="12"/>
      <c r="E44" s="165"/>
      <c r="F44" s="310"/>
      <c r="G44" s="149"/>
      <c r="H44" s="155"/>
      <c r="I44" s="315"/>
      <c r="J44" s="150"/>
      <c r="K44" s="86"/>
      <c r="L44" s="213"/>
      <c r="M44" s="345"/>
      <c r="N44" s="490"/>
      <c r="O44" s="491"/>
      <c r="P44" s="384">
        <f t="shared" si="24"/>
        <v>0</v>
      </c>
      <c r="Q44" s="246"/>
      <c r="R44" s="280"/>
      <c r="S44" s="281"/>
      <c r="T44" s="282"/>
      <c r="U44" s="283"/>
      <c r="V44" s="281"/>
      <c r="W44" s="284"/>
      <c r="X44" s="368" t="str">
        <f t="shared" si="15"/>
        <v/>
      </c>
      <c r="Y44" s="369" t="str">
        <f t="shared" si="25"/>
        <v/>
      </c>
      <c r="Z44" s="386">
        <f t="shared" si="16"/>
        <v>0</v>
      </c>
      <c r="AA44" s="246"/>
      <c r="AB44" s="280"/>
      <c r="AC44" s="281"/>
      <c r="AD44" s="282"/>
      <c r="AE44" s="283"/>
      <c r="AF44" s="281"/>
      <c r="AG44" s="284"/>
      <c r="AH44" s="370" t="str">
        <f t="shared" si="17"/>
        <v/>
      </c>
      <c r="AI44" s="369" t="str">
        <f t="shared" si="26"/>
        <v/>
      </c>
      <c r="AJ44" s="222"/>
      <c r="AK44" s="10" t="str">
        <f t="shared" si="27"/>
        <v>　</v>
      </c>
      <c r="AL44" s="11" t="str">
        <f t="shared" si="28"/>
        <v/>
      </c>
      <c r="AM44" s="11" t="str">
        <f t="shared" si="28"/>
        <v/>
      </c>
      <c r="AN44" s="11" t="str">
        <f t="shared" si="29"/>
        <v/>
      </c>
      <c r="AO44" s="230"/>
      <c r="AP44" s="338" t="str">
        <f t="shared" si="18"/>
        <v/>
      </c>
      <c r="AQ44" s="7">
        <f t="shared" si="19"/>
        <v>0</v>
      </c>
      <c r="AR44" s="339">
        <f t="shared" si="20"/>
        <v>0</v>
      </c>
      <c r="AS44" s="338" t="str">
        <f t="shared" si="21"/>
        <v/>
      </c>
      <c r="AT44" s="7">
        <f t="shared" si="22"/>
        <v>0</v>
      </c>
      <c r="AU44" s="339">
        <f t="shared" si="23"/>
        <v>0</v>
      </c>
      <c r="AV44" s="222"/>
      <c r="AW44" s="203"/>
      <c r="AX44" s="203"/>
    </row>
    <row r="45" spans="1:50" ht="15.95" customHeight="1">
      <c r="A45" s="75" t="str">
        <f>IF(C45="","",COUNTA($G$11:$G$30)+COUNTA($G$34:G45))</f>
        <v/>
      </c>
      <c r="B45" s="152">
        <v>12</v>
      </c>
      <c r="C45" s="151"/>
      <c r="D45" s="151"/>
      <c r="E45" s="153"/>
      <c r="F45" s="154"/>
      <c r="G45" s="149"/>
      <c r="H45" s="155"/>
      <c r="I45" s="315"/>
      <c r="J45" s="150"/>
      <c r="K45" s="86"/>
      <c r="L45" s="213"/>
      <c r="M45" s="345"/>
      <c r="N45" s="490"/>
      <c r="O45" s="491"/>
      <c r="P45" s="384">
        <f t="shared" si="24"/>
        <v>0</v>
      </c>
      <c r="Q45" s="246"/>
      <c r="R45" s="280"/>
      <c r="S45" s="281"/>
      <c r="T45" s="282"/>
      <c r="U45" s="283"/>
      <c r="V45" s="281"/>
      <c r="W45" s="284"/>
      <c r="X45" s="368" t="str">
        <f t="shared" si="15"/>
        <v/>
      </c>
      <c r="Y45" s="369" t="str">
        <f t="shared" si="25"/>
        <v/>
      </c>
      <c r="Z45" s="386">
        <f t="shared" si="16"/>
        <v>0</v>
      </c>
      <c r="AA45" s="246"/>
      <c r="AB45" s="280"/>
      <c r="AC45" s="281"/>
      <c r="AD45" s="282"/>
      <c r="AE45" s="283"/>
      <c r="AF45" s="281"/>
      <c r="AG45" s="284"/>
      <c r="AH45" s="370" t="str">
        <f t="shared" si="17"/>
        <v/>
      </c>
      <c r="AI45" s="369" t="str">
        <f t="shared" si="26"/>
        <v/>
      </c>
      <c r="AJ45" s="222"/>
      <c r="AK45" s="10" t="str">
        <f t="shared" si="27"/>
        <v>　</v>
      </c>
      <c r="AL45" s="11" t="str">
        <f t="shared" si="28"/>
        <v/>
      </c>
      <c r="AM45" s="11" t="str">
        <f t="shared" si="28"/>
        <v/>
      </c>
      <c r="AN45" s="11" t="str">
        <f t="shared" si="29"/>
        <v/>
      </c>
      <c r="AO45" s="230"/>
      <c r="AP45" s="338" t="str">
        <f t="shared" si="18"/>
        <v/>
      </c>
      <c r="AQ45" s="7">
        <f t="shared" si="19"/>
        <v>0</v>
      </c>
      <c r="AR45" s="339">
        <f t="shared" si="20"/>
        <v>0</v>
      </c>
      <c r="AS45" s="338" t="str">
        <f t="shared" si="21"/>
        <v/>
      </c>
      <c r="AT45" s="7">
        <f t="shared" si="22"/>
        <v>0</v>
      </c>
      <c r="AU45" s="339">
        <f t="shared" si="23"/>
        <v>0</v>
      </c>
      <c r="AV45" s="222"/>
      <c r="AW45" s="203"/>
      <c r="AX45" s="203"/>
    </row>
    <row r="46" spans="1:50" ht="15.95" customHeight="1">
      <c r="A46" s="75" t="str">
        <f>IF(C46="","",COUNTA($G$11:$G$30)+COUNTA($G$34:G46))</f>
        <v/>
      </c>
      <c r="B46" s="152">
        <v>13</v>
      </c>
      <c r="C46" s="12"/>
      <c r="D46" s="12"/>
      <c r="E46" s="165"/>
      <c r="F46" s="310"/>
      <c r="G46" s="149"/>
      <c r="H46" s="155"/>
      <c r="I46" s="315"/>
      <c r="J46" s="150"/>
      <c r="K46" s="86"/>
      <c r="L46" s="213"/>
      <c r="M46" s="345"/>
      <c r="N46" s="490"/>
      <c r="O46" s="491"/>
      <c r="P46" s="384">
        <f t="shared" si="24"/>
        <v>0</v>
      </c>
      <c r="Q46" s="246"/>
      <c r="R46" s="280"/>
      <c r="S46" s="281"/>
      <c r="T46" s="282"/>
      <c r="U46" s="283"/>
      <c r="V46" s="281"/>
      <c r="W46" s="284"/>
      <c r="X46" s="368" t="str">
        <f t="shared" si="15"/>
        <v/>
      </c>
      <c r="Y46" s="369" t="str">
        <f t="shared" si="25"/>
        <v/>
      </c>
      <c r="Z46" s="386">
        <f t="shared" si="16"/>
        <v>0</v>
      </c>
      <c r="AA46" s="246"/>
      <c r="AB46" s="280"/>
      <c r="AC46" s="281"/>
      <c r="AD46" s="282"/>
      <c r="AE46" s="283"/>
      <c r="AF46" s="281"/>
      <c r="AG46" s="284"/>
      <c r="AH46" s="370" t="str">
        <f t="shared" si="17"/>
        <v/>
      </c>
      <c r="AI46" s="369" t="str">
        <f t="shared" si="26"/>
        <v/>
      </c>
      <c r="AJ46" s="222"/>
      <c r="AK46" s="10" t="str">
        <f t="shared" si="27"/>
        <v>　</v>
      </c>
      <c r="AL46" s="11" t="str">
        <f t="shared" si="28"/>
        <v/>
      </c>
      <c r="AM46" s="11" t="str">
        <f t="shared" si="28"/>
        <v/>
      </c>
      <c r="AN46" s="11" t="str">
        <f t="shared" si="29"/>
        <v/>
      </c>
      <c r="AO46" s="230"/>
      <c r="AP46" s="338" t="str">
        <f t="shared" si="18"/>
        <v/>
      </c>
      <c r="AQ46" s="7">
        <f t="shared" si="19"/>
        <v>0</v>
      </c>
      <c r="AR46" s="339">
        <f t="shared" si="20"/>
        <v>0</v>
      </c>
      <c r="AS46" s="338" t="str">
        <f t="shared" si="21"/>
        <v/>
      </c>
      <c r="AT46" s="7">
        <f t="shared" si="22"/>
        <v>0</v>
      </c>
      <c r="AU46" s="339">
        <f t="shared" si="23"/>
        <v>0</v>
      </c>
      <c r="AV46" s="222"/>
      <c r="AW46" s="203"/>
      <c r="AX46" s="203"/>
    </row>
    <row r="47" spans="1:50" ht="15.95" customHeight="1">
      <c r="A47" s="75" t="str">
        <f>IF(C47="","",COUNTA($G$11:$G$30)+COUNTA($G$34:G47))</f>
        <v/>
      </c>
      <c r="B47" s="152">
        <v>14</v>
      </c>
      <c r="C47" s="151"/>
      <c r="D47" s="151"/>
      <c r="E47" s="153"/>
      <c r="F47" s="154"/>
      <c r="G47" s="149"/>
      <c r="H47" s="155"/>
      <c r="I47" s="315"/>
      <c r="J47" s="150"/>
      <c r="K47" s="86"/>
      <c r="L47" s="213"/>
      <c r="M47" s="345"/>
      <c r="N47" s="490"/>
      <c r="O47" s="491"/>
      <c r="P47" s="384">
        <f t="shared" si="24"/>
        <v>0</v>
      </c>
      <c r="Q47" s="246"/>
      <c r="R47" s="280"/>
      <c r="S47" s="281"/>
      <c r="T47" s="282"/>
      <c r="U47" s="283"/>
      <c r="V47" s="281"/>
      <c r="W47" s="284"/>
      <c r="X47" s="368" t="str">
        <f t="shared" si="15"/>
        <v/>
      </c>
      <c r="Y47" s="369" t="str">
        <f t="shared" si="25"/>
        <v/>
      </c>
      <c r="Z47" s="386">
        <f t="shared" si="16"/>
        <v>0</v>
      </c>
      <c r="AA47" s="246"/>
      <c r="AB47" s="280"/>
      <c r="AC47" s="281"/>
      <c r="AD47" s="282"/>
      <c r="AE47" s="283"/>
      <c r="AF47" s="281"/>
      <c r="AG47" s="284"/>
      <c r="AH47" s="370" t="str">
        <f t="shared" si="17"/>
        <v/>
      </c>
      <c r="AI47" s="369" t="str">
        <f t="shared" si="26"/>
        <v/>
      </c>
      <c r="AJ47" s="222"/>
      <c r="AK47" s="10" t="str">
        <f t="shared" si="27"/>
        <v>　</v>
      </c>
      <c r="AL47" s="11" t="str">
        <f t="shared" si="28"/>
        <v/>
      </c>
      <c r="AM47" s="11" t="str">
        <f t="shared" si="28"/>
        <v/>
      </c>
      <c r="AN47" s="11" t="str">
        <f t="shared" si="29"/>
        <v/>
      </c>
      <c r="AO47" s="230"/>
      <c r="AP47" s="338" t="str">
        <f t="shared" si="18"/>
        <v/>
      </c>
      <c r="AQ47" s="7">
        <f t="shared" si="19"/>
        <v>0</v>
      </c>
      <c r="AR47" s="339">
        <f t="shared" si="20"/>
        <v>0</v>
      </c>
      <c r="AS47" s="338" t="str">
        <f t="shared" si="21"/>
        <v/>
      </c>
      <c r="AT47" s="7">
        <f t="shared" si="22"/>
        <v>0</v>
      </c>
      <c r="AU47" s="339">
        <f t="shared" si="23"/>
        <v>0</v>
      </c>
      <c r="AV47" s="222"/>
      <c r="AW47" s="203"/>
      <c r="AX47" s="203"/>
    </row>
    <row r="48" spans="1:50" ht="15.95" customHeight="1">
      <c r="A48" s="75" t="str">
        <f>IF(C48="","",COUNTA($G$11:$G$30)+COUNTA($G$34:G48))</f>
        <v/>
      </c>
      <c r="B48" s="152">
        <v>15</v>
      </c>
      <c r="C48" s="12"/>
      <c r="D48" s="12"/>
      <c r="E48" s="165"/>
      <c r="F48" s="310"/>
      <c r="G48" s="149"/>
      <c r="H48" s="155"/>
      <c r="I48" s="315"/>
      <c r="J48" s="150"/>
      <c r="K48" s="86"/>
      <c r="L48" s="213"/>
      <c r="M48" s="345"/>
      <c r="N48" s="490"/>
      <c r="O48" s="491"/>
      <c r="P48" s="384">
        <f t="shared" si="24"/>
        <v>0</v>
      </c>
      <c r="Q48" s="246"/>
      <c r="R48" s="280"/>
      <c r="S48" s="281"/>
      <c r="T48" s="282"/>
      <c r="U48" s="283"/>
      <c r="V48" s="281"/>
      <c r="W48" s="284"/>
      <c r="X48" s="368" t="str">
        <f t="shared" si="15"/>
        <v/>
      </c>
      <c r="Y48" s="369" t="str">
        <f t="shared" si="25"/>
        <v/>
      </c>
      <c r="Z48" s="386">
        <f t="shared" si="16"/>
        <v>0</v>
      </c>
      <c r="AA48" s="246"/>
      <c r="AB48" s="280"/>
      <c r="AC48" s="281"/>
      <c r="AD48" s="282"/>
      <c r="AE48" s="283"/>
      <c r="AF48" s="281"/>
      <c r="AG48" s="284"/>
      <c r="AH48" s="370" t="str">
        <f t="shared" si="17"/>
        <v/>
      </c>
      <c r="AI48" s="369" t="str">
        <f t="shared" si="26"/>
        <v/>
      </c>
      <c r="AJ48" s="219"/>
      <c r="AK48" s="10" t="str">
        <f t="shared" si="27"/>
        <v>　</v>
      </c>
      <c r="AL48" s="11" t="str">
        <f t="shared" si="28"/>
        <v/>
      </c>
      <c r="AM48" s="11" t="str">
        <f t="shared" si="28"/>
        <v/>
      </c>
      <c r="AN48" s="11" t="str">
        <f t="shared" si="29"/>
        <v/>
      </c>
      <c r="AO48" s="230"/>
      <c r="AP48" s="338" t="str">
        <f t="shared" si="18"/>
        <v/>
      </c>
      <c r="AQ48" s="7">
        <f t="shared" si="19"/>
        <v>0</v>
      </c>
      <c r="AR48" s="339">
        <f t="shared" si="20"/>
        <v>0</v>
      </c>
      <c r="AS48" s="338" t="str">
        <f t="shared" si="21"/>
        <v/>
      </c>
      <c r="AT48" s="7">
        <f t="shared" si="22"/>
        <v>0</v>
      </c>
      <c r="AU48" s="339">
        <f t="shared" si="23"/>
        <v>0</v>
      </c>
      <c r="AV48" s="222"/>
      <c r="AW48" s="203"/>
      <c r="AX48" s="203"/>
    </row>
    <row r="49" spans="1:50" ht="15.95" customHeight="1">
      <c r="A49" s="75" t="str">
        <f>IF(C49="","",COUNTA($G$11:$G$30)+COUNTA($G$34:G49))</f>
        <v/>
      </c>
      <c r="B49" s="152">
        <v>16</v>
      </c>
      <c r="C49" s="151"/>
      <c r="D49" s="151"/>
      <c r="E49" s="153"/>
      <c r="F49" s="154"/>
      <c r="G49" s="149"/>
      <c r="H49" s="155"/>
      <c r="I49" s="315"/>
      <c r="J49" s="150"/>
      <c r="K49" s="86"/>
      <c r="L49" s="213"/>
      <c r="M49" s="345"/>
      <c r="N49" s="490"/>
      <c r="O49" s="491"/>
      <c r="P49" s="384">
        <f t="shared" si="24"/>
        <v>0</v>
      </c>
      <c r="Q49" s="246"/>
      <c r="R49" s="280"/>
      <c r="S49" s="281"/>
      <c r="T49" s="282"/>
      <c r="U49" s="283"/>
      <c r="V49" s="281"/>
      <c r="W49" s="284"/>
      <c r="X49" s="368" t="str">
        <f t="shared" si="15"/>
        <v/>
      </c>
      <c r="Y49" s="369" t="str">
        <f t="shared" si="25"/>
        <v/>
      </c>
      <c r="Z49" s="386">
        <f t="shared" si="16"/>
        <v>0</v>
      </c>
      <c r="AA49" s="246"/>
      <c r="AB49" s="280"/>
      <c r="AC49" s="281"/>
      <c r="AD49" s="282"/>
      <c r="AE49" s="283"/>
      <c r="AF49" s="281"/>
      <c r="AG49" s="284"/>
      <c r="AH49" s="370" t="str">
        <f t="shared" si="17"/>
        <v/>
      </c>
      <c r="AI49" s="369" t="str">
        <f t="shared" si="26"/>
        <v/>
      </c>
      <c r="AJ49" s="219"/>
      <c r="AK49" s="10" t="str">
        <f t="shared" si="27"/>
        <v>　</v>
      </c>
      <c r="AL49" s="11" t="str">
        <f t="shared" si="28"/>
        <v/>
      </c>
      <c r="AM49" s="11" t="str">
        <f t="shared" si="28"/>
        <v/>
      </c>
      <c r="AN49" s="11" t="str">
        <f t="shared" si="29"/>
        <v/>
      </c>
      <c r="AO49" s="230"/>
      <c r="AP49" s="338" t="str">
        <f t="shared" si="18"/>
        <v/>
      </c>
      <c r="AQ49" s="7">
        <f t="shared" si="19"/>
        <v>0</v>
      </c>
      <c r="AR49" s="339">
        <f t="shared" si="20"/>
        <v>0</v>
      </c>
      <c r="AS49" s="338" t="str">
        <f t="shared" si="21"/>
        <v/>
      </c>
      <c r="AT49" s="7">
        <f t="shared" si="22"/>
        <v>0</v>
      </c>
      <c r="AU49" s="339">
        <f t="shared" si="23"/>
        <v>0</v>
      </c>
      <c r="AV49" s="222"/>
      <c r="AW49" s="203"/>
      <c r="AX49" s="203"/>
    </row>
    <row r="50" spans="1:50" hidden="1">
      <c r="A50" s="75" t="str">
        <f>IF(C50="","",COUNTA($G$11:$G$30)+COUNTA($G$34:G50))</f>
        <v/>
      </c>
      <c r="B50" s="152">
        <v>17</v>
      </c>
      <c r="C50" s="12"/>
      <c r="D50" s="12"/>
      <c r="E50" s="165"/>
      <c r="F50" s="310"/>
      <c r="G50" s="149"/>
      <c r="H50" s="155"/>
      <c r="I50" s="315"/>
      <c r="J50" s="150"/>
      <c r="K50" s="86"/>
      <c r="L50" s="213"/>
      <c r="M50" s="345"/>
      <c r="N50" s="490"/>
      <c r="O50" s="491"/>
      <c r="P50" s="371">
        <f t="shared" si="24"/>
        <v>0</v>
      </c>
      <c r="Q50" s="246"/>
      <c r="R50" s="280"/>
      <c r="S50" s="281"/>
      <c r="T50" s="282"/>
      <c r="U50" s="283"/>
      <c r="V50" s="281"/>
      <c r="W50" s="284"/>
      <c r="X50" s="368" t="str">
        <f t="shared" si="15"/>
        <v/>
      </c>
      <c r="Y50" s="369" t="str">
        <f t="shared" si="25"/>
        <v/>
      </c>
      <c r="Z50" s="355">
        <f t="shared" si="16"/>
        <v>0</v>
      </c>
      <c r="AA50" s="246"/>
      <c r="AB50" s="280"/>
      <c r="AC50" s="281"/>
      <c r="AD50" s="282"/>
      <c r="AE50" s="283"/>
      <c r="AF50" s="281"/>
      <c r="AG50" s="284"/>
      <c r="AH50" s="370" t="str">
        <f t="shared" si="17"/>
        <v/>
      </c>
      <c r="AI50" s="369" t="str">
        <f t="shared" si="26"/>
        <v/>
      </c>
      <c r="AJ50" s="222"/>
      <c r="AK50" s="10" t="str">
        <f t="shared" si="27"/>
        <v>　</v>
      </c>
      <c r="AL50" s="11" t="str">
        <f t="shared" si="28"/>
        <v/>
      </c>
      <c r="AM50" s="11" t="str">
        <f t="shared" si="28"/>
        <v/>
      </c>
      <c r="AN50" s="11" t="str">
        <f t="shared" si="29"/>
        <v/>
      </c>
      <c r="AO50" s="230"/>
      <c r="AP50" s="338" t="str">
        <f t="shared" si="18"/>
        <v/>
      </c>
      <c r="AQ50" s="7">
        <f t="shared" si="19"/>
        <v>0</v>
      </c>
      <c r="AR50" s="339">
        <f t="shared" si="20"/>
        <v>0</v>
      </c>
      <c r="AS50" s="338" t="str">
        <f t="shared" si="21"/>
        <v/>
      </c>
      <c r="AT50" s="7">
        <f t="shared" si="22"/>
        <v>0</v>
      </c>
      <c r="AU50" s="339">
        <f t="shared" si="23"/>
        <v>0</v>
      </c>
      <c r="AV50" s="222"/>
      <c r="AW50" s="203"/>
      <c r="AX50" s="203"/>
    </row>
    <row r="51" spans="1:50" hidden="1">
      <c r="A51" s="75" t="str">
        <f>IF(C51="","",COUNTA($G$11:$G$30)+COUNTA($G$34:G51))</f>
        <v/>
      </c>
      <c r="B51" s="152">
        <v>18</v>
      </c>
      <c r="C51" s="151"/>
      <c r="D51" s="151"/>
      <c r="E51" s="153"/>
      <c r="F51" s="154"/>
      <c r="G51" s="149"/>
      <c r="H51" s="155"/>
      <c r="I51" s="315"/>
      <c r="J51" s="150"/>
      <c r="K51" s="86"/>
      <c r="L51" s="213"/>
      <c r="M51" s="345"/>
      <c r="N51" s="490"/>
      <c r="O51" s="491"/>
      <c r="P51" s="371">
        <f t="shared" si="24"/>
        <v>0</v>
      </c>
      <c r="Q51" s="246"/>
      <c r="R51" s="280"/>
      <c r="S51" s="281"/>
      <c r="T51" s="282"/>
      <c r="U51" s="283"/>
      <c r="V51" s="281"/>
      <c r="W51" s="284"/>
      <c r="X51" s="368" t="str">
        <f t="shared" si="15"/>
        <v/>
      </c>
      <c r="Y51" s="369" t="str">
        <f t="shared" si="25"/>
        <v/>
      </c>
      <c r="Z51" s="355">
        <f t="shared" si="16"/>
        <v>0</v>
      </c>
      <c r="AA51" s="246"/>
      <c r="AB51" s="280"/>
      <c r="AC51" s="281"/>
      <c r="AD51" s="282"/>
      <c r="AE51" s="283"/>
      <c r="AF51" s="281"/>
      <c r="AG51" s="284"/>
      <c r="AH51" s="370" t="str">
        <f t="shared" si="17"/>
        <v/>
      </c>
      <c r="AI51" s="369" t="str">
        <f t="shared" si="26"/>
        <v/>
      </c>
      <c r="AJ51" s="222"/>
      <c r="AK51" s="10" t="str">
        <f t="shared" si="27"/>
        <v>　</v>
      </c>
      <c r="AL51" s="11" t="str">
        <f t="shared" si="28"/>
        <v/>
      </c>
      <c r="AM51" s="11" t="str">
        <f t="shared" si="28"/>
        <v/>
      </c>
      <c r="AN51" s="11" t="str">
        <f t="shared" si="29"/>
        <v/>
      </c>
      <c r="AO51" s="230"/>
      <c r="AP51" s="338" t="str">
        <f t="shared" si="18"/>
        <v/>
      </c>
      <c r="AQ51" s="7">
        <f t="shared" si="19"/>
        <v>0</v>
      </c>
      <c r="AR51" s="339">
        <f t="shared" si="20"/>
        <v>0</v>
      </c>
      <c r="AS51" s="338" t="str">
        <f t="shared" si="21"/>
        <v/>
      </c>
      <c r="AT51" s="7">
        <f t="shared" si="22"/>
        <v>0</v>
      </c>
      <c r="AU51" s="339">
        <f t="shared" si="23"/>
        <v>0</v>
      </c>
      <c r="AV51" s="222"/>
      <c r="AW51" s="203"/>
      <c r="AX51" s="203"/>
    </row>
    <row r="52" spans="1:50" hidden="1">
      <c r="A52" s="75" t="str">
        <f>IF(C52="","",COUNTA($G$11:$G$30)+COUNTA($G$34:G52))</f>
        <v/>
      </c>
      <c r="B52" s="152">
        <v>19</v>
      </c>
      <c r="C52" s="12"/>
      <c r="D52" s="12"/>
      <c r="E52" s="165"/>
      <c r="F52" s="310"/>
      <c r="G52" s="149"/>
      <c r="H52" s="155"/>
      <c r="I52" s="315"/>
      <c r="J52" s="150"/>
      <c r="K52" s="86"/>
      <c r="L52" s="213"/>
      <c r="M52" s="345"/>
      <c r="N52" s="490"/>
      <c r="O52" s="491"/>
      <c r="P52" s="371">
        <f t="shared" si="24"/>
        <v>0</v>
      </c>
      <c r="Q52" s="246"/>
      <c r="R52" s="280"/>
      <c r="S52" s="281"/>
      <c r="T52" s="282"/>
      <c r="U52" s="283"/>
      <c r="V52" s="281"/>
      <c r="W52" s="284"/>
      <c r="X52" s="368" t="str">
        <f t="shared" si="15"/>
        <v/>
      </c>
      <c r="Y52" s="369" t="str">
        <f t="shared" si="25"/>
        <v/>
      </c>
      <c r="Z52" s="355">
        <f t="shared" si="16"/>
        <v>0</v>
      </c>
      <c r="AA52" s="246"/>
      <c r="AB52" s="280"/>
      <c r="AC52" s="281"/>
      <c r="AD52" s="282"/>
      <c r="AE52" s="283"/>
      <c r="AF52" s="281"/>
      <c r="AG52" s="284"/>
      <c r="AH52" s="370" t="str">
        <f t="shared" si="17"/>
        <v/>
      </c>
      <c r="AI52" s="369" t="str">
        <f t="shared" si="26"/>
        <v/>
      </c>
      <c r="AJ52" s="222"/>
      <c r="AK52" s="10" t="str">
        <f t="shared" si="27"/>
        <v>　</v>
      </c>
      <c r="AL52" s="11" t="str">
        <f t="shared" si="28"/>
        <v/>
      </c>
      <c r="AM52" s="11" t="str">
        <f t="shared" si="28"/>
        <v/>
      </c>
      <c r="AN52" s="11" t="str">
        <f t="shared" si="29"/>
        <v/>
      </c>
      <c r="AO52" s="230"/>
      <c r="AP52" s="338" t="str">
        <f t="shared" si="18"/>
        <v/>
      </c>
      <c r="AQ52" s="7">
        <f t="shared" si="19"/>
        <v>0</v>
      </c>
      <c r="AR52" s="339">
        <f t="shared" si="20"/>
        <v>0</v>
      </c>
      <c r="AS52" s="338" t="str">
        <f t="shared" si="21"/>
        <v/>
      </c>
      <c r="AT52" s="7">
        <f t="shared" si="22"/>
        <v>0</v>
      </c>
      <c r="AU52" s="339">
        <f t="shared" si="23"/>
        <v>0</v>
      </c>
      <c r="AV52" s="222"/>
      <c r="AW52" s="203"/>
      <c r="AX52" s="203"/>
    </row>
    <row r="53" spans="1:50" hidden="1">
      <c r="A53" s="75" t="str">
        <f>IF(C53="","",COUNTA($G$11:$G$30)+COUNTA($G$34:G53))</f>
        <v/>
      </c>
      <c r="B53" s="152">
        <v>20</v>
      </c>
      <c r="C53" s="151"/>
      <c r="D53" s="151"/>
      <c r="E53" s="153"/>
      <c r="F53" s="154"/>
      <c r="G53" s="149"/>
      <c r="H53" s="155"/>
      <c r="I53" s="315"/>
      <c r="J53" s="150"/>
      <c r="K53" s="86"/>
      <c r="L53" s="213"/>
      <c r="M53" s="345"/>
      <c r="N53" s="490"/>
      <c r="O53" s="491"/>
      <c r="P53" s="371">
        <f t="shared" si="24"/>
        <v>0</v>
      </c>
      <c r="Q53" s="246"/>
      <c r="R53" s="280"/>
      <c r="S53" s="281"/>
      <c r="T53" s="282"/>
      <c r="U53" s="283"/>
      <c r="V53" s="281"/>
      <c r="W53" s="284"/>
      <c r="X53" s="368" t="str">
        <f t="shared" si="15"/>
        <v/>
      </c>
      <c r="Y53" s="369" t="str">
        <f t="shared" si="25"/>
        <v/>
      </c>
      <c r="Z53" s="355">
        <f t="shared" si="16"/>
        <v>0</v>
      </c>
      <c r="AA53" s="246"/>
      <c r="AB53" s="280"/>
      <c r="AC53" s="281"/>
      <c r="AD53" s="282"/>
      <c r="AE53" s="283"/>
      <c r="AF53" s="281"/>
      <c r="AG53" s="284"/>
      <c r="AH53" s="370" t="str">
        <f t="shared" si="17"/>
        <v/>
      </c>
      <c r="AI53" s="369" t="str">
        <f t="shared" si="26"/>
        <v/>
      </c>
      <c r="AJ53" s="222"/>
      <c r="AK53" s="10" t="str">
        <f t="shared" si="27"/>
        <v>　</v>
      </c>
      <c r="AL53" s="11" t="str">
        <f t="shared" si="28"/>
        <v/>
      </c>
      <c r="AM53" s="11" t="str">
        <f t="shared" si="28"/>
        <v/>
      </c>
      <c r="AN53" s="11" t="str">
        <f t="shared" si="29"/>
        <v/>
      </c>
      <c r="AO53" s="230"/>
      <c r="AP53" s="340" t="str">
        <f t="shared" si="18"/>
        <v/>
      </c>
      <c r="AQ53" s="341">
        <f t="shared" si="19"/>
        <v>0</v>
      </c>
      <c r="AR53" s="342">
        <f t="shared" si="20"/>
        <v>0</v>
      </c>
      <c r="AS53" s="340" t="str">
        <f t="shared" si="21"/>
        <v/>
      </c>
      <c r="AT53" s="341">
        <f t="shared" si="22"/>
        <v>0</v>
      </c>
      <c r="AU53" s="342">
        <f t="shared" si="23"/>
        <v>0</v>
      </c>
      <c r="AV53" s="222"/>
      <c r="AW53" s="203"/>
      <c r="AX53" s="203"/>
    </row>
    <row r="54" spans="1:50" ht="12" customHeight="1">
      <c r="A54" s="75"/>
      <c r="B54" s="75"/>
      <c r="C54" s="75"/>
      <c r="D54" s="75"/>
      <c r="E54" s="75"/>
      <c r="F54" s="75"/>
      <c r="G54" s="75"/>
      <c r="H54" s="75"/>
      <c r="I54" s="75"/>
      <c r="J54" s="75"/>
      <c r="K54" s="75"/>
      <c r="L54" s="204"/>
      <c r="M54" s="204"/>
      <c r="N54" s="489"/>
      <c r="O54" s="489"/>
      <c r="P54" s="317"/>
      <c r="Q54" s="204"/>
      <c r="R54" s="204"/>
      <c r="S54" s="204"/>
      <c r="T54" s="204"/>
      <c r="U54" s="204"/>
      <c r="V54" s="204"/>
      <c r="W54" s="204"/>
      <c r="X54" s="204"/>
      <c r="Y54" s="204"/>
      <c r="Z54" s="317"/>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22"/>
      <c r="AW54" s="203"/>
      <c r="AX54" s="203"/>
    </row>
    <row r="55" spans="1:50" ht="9.9499999999999993" customHeight="1" thickBot="1">
      <c r="A55" s="75"/>
      <c r="B55" s="75"/>
      <c r="C55" s="649" t="s">
        <v>962</v>
      </c>
      <c r="D55" s="87" t="s">
        <v>1109</v>
      </c>
      <c r="E55" s="261" t="s">
        <v>1108</v>
      </c>
      <c r="F55" s="88" t="s">
        <v>1199</v>
      </c>
      <c r="G55" s="261" t="s">
        <v>1200</v>
      </c>
      <c r="H55" s="651" t="s">
        <v>49</v>
      </c>
      <c r="K55" s="85"/>
      <c r="L55" s="209"/>
      <c r="M55" s="209"/>
      <c r="N55" s="209"/>
      <c r="O55" s="209"/>
      <c r="P55" s="291"/>
      <c r="Q55" s="211"/>
      <c r="R55" s="203"/>
      <c r="S55" s="203"/>
      <c r="T55" s="203"/>
      <c r="U55" s="203"/>
      <c r="V55" s="203"/>
      <c r="W55" s="203"/>
      <c r="X55" s="203"/>
      <c r="Y55" s="203"/>
      <c r="Z55" s="326"/>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22"/>
      <c r="AW55" s="203"/>
      <c r="AX55" s="203"/>
    </row>
    <row r="56" spans="1:50" ht="9.9499999999999993" customHeight="1">
      <c r="A56" s="75"/>
      <c r="B56" s="75"/>
      <c r="C56" s="650"/>
      <c r="D56" s="89">
        <v>3000</v>
      </c>
      <c r="E56" s="256">
        <v>4000</v>
      </c>
      <c r="F56" s="90">
        <v>1000</v>
      </c>
      <c r="G56" s="257">
        <v>8000</v>
      </c>
      <c r="H56" s="652"/>
      <c r="K56" s="85"/>
      <c r="L56" s="209"/>
      <c r="M56" s="209"/>
      <c r="N56" s="209"/>
      <c r="O56" s="209"/>
      <c r="P56" s="292" t="s">
        <v>1117</v>
      </c>
      <c r="Q56" s="298" t="s">
        <v>9</v>
      </c>
      <c r="R56" s="653" t="s">
        <v>948</v>
      </c>
      <c r="S56" s="654"/>
      <c r="T56" s="299" t="s">
        <v>1201</v>
      </c>
      <c r="U56" s="653" t="s">
        <v>949</v>
      </c>
      <c r="V56" s="654"/>
      <c r="W56" s="300" t="s">
        <v>1201</v>
      </c>
      <c r="X56" s="301" t="s">
        <v>10</v>
      </c>
      <c r="Y56" s="203"/>
      <c r="Z56" s="327"/>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22"/>
      <c r="AW56" s="203"/>
      <c r="AX56" s="203"/>
    </row>
    <row r="57" spans="1:50" ht="12" customHeight="1">
      <c r="A57" s="75"/>
      <c r="B57" s="75"/>
      <c r="C57" s="259" t="s">
        <v>935</v>
      </c>
      <c r="D57" s="249">
        <f>COUNTA(H11:H30)-E57</f>
        <v>2</v>
      </c>
      <c r="E57" s="249">
        <f>COUNTA(I11:I30)</f>
        <v>2</v>
      </c>
      <c r="F57" s="249">
        <f>COUNTA(C11:C30)-D57-E57</f>
        <v>0</v>
      </c>
      <c r="G57" s="260">
        <f>IF(COUNTA(J11:J30)=0,0,1)</f>
        <v>1</v>
      </c>
      <c r="H57" s="45">
        <f>SUM(D57:F57)</f>
        <v>4</v>
      </c>
      <c r="K57" s="85"/>
      <c r="L57" s="209"/>
      <c r="M57" s="209"/>
      <c r="N57" s="209"/>
      <c r="O57" s="209"/>
      <c r="P57" s="351" t="s">
        <v>1129</v>
      </c>
      <c r="Q57" s="241" t="s">
        <v>19</v>
      </c>
      <c r="R57" s="660" t="s">
        <v>1202</v>
      </c>
      <c r="S57" s="661"/>
      <c r="T57" s="276" t="s">
        <v>23</v>
      </c>
      <c r="U57" s="662" t="s">
        <v>1203</v>
      </c>
      <c r="V57" s="663"/>
      <c r="W57" s="278" t="s">
        <v>23</v>
      </c>
      <c r="X57" s="293"/>
      <c r="Y57" s="203"/>
      <c r="Z57" s="328"/>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22"/>
      <c r="AW57" s="203"/>
      <c r="AX57" s="203"/>
    </row>
    <row r="58" spans="1:50" ht="12" customHeight="1" thickBot="1">
      <c r="A58" s="76"/>
      <c r="B58" s="9"/>
      <c r="C58" s="263" t="s">
        <v>936</v>
      </c>
      <c r="D58" s="250">
        <f>COUNTA(H34:H53)-E58</f>
        <v>0</v>
      </c>
      <c r="E58" s="250">
        <f>COUNTA(I34:I53)</f>
        <v>0</v>
      </c>
      <c r="F58" s="250">
        <f>COUNTA(C34:C53)-D58-E58</f>
        <v>0</v>
      </c>
      <c r="G58" s="264">
        <f>IF(COUNTA(J34:J53)=0,0,1)</f>
        <v>0</v>
      </c>
      <c r="H58" s="46">
        <f>SUM(D58:F58)</f>
        <v>0</v>
      </c>
      <c r="I58" s="655" t="s">
        <v>1098</v>
      </c>
      <c r="J58" s="656"/>
      <c r="K58" s="85"/>
      <c r="L58" s="209"/>
      <c r="M58" s="209"/>
      <c r="N58" s="209"/>
      <c r="O58" s="209"/>
      <c r="P58" s="352" t="s">
        <v>1130</v>
      </c>
      <c r="Q58" s="294"/>
      <c r="R58" s="664"/>
      <c r="S58" s="665"/>
      <c r="T58" s="295"/>
      <c r="U58" s="666"/>
      <c r="V58" s="667"/>
      <c r="W58" s="296"/>
      <c r="X58" s="297" t="str">
        <f>IF(Q58="","",IF(R58="",U58,IF(U58="",R58,IF(R58&gt;U58,U58,R58))))</f>
        <v/>
      </c>
      <c r="Y58" s="203"/>
      <c r="Z58" s="328"/>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22"/>
      <c r="AW58" s="203"/>
      <c r="AX58" s="203"/>
    </row>
    <row r="59" spans="1:50" ht="12" customHeight="1">
      <c r="A59" s="76"/>
      <c r="B59" s="9"/>
      <c r="C59" s="265" t="s">
        <v>48</v>
      </c>
      <c r="D59" s="91">
        <f>$D$56*(D57+D58)</f>
        <v>6000</v>
      </c>
      <c r="E59" s="251">
        <f>$E$56*(E57+E58)</f>
        <v>8000</v>
      </c>
      <c r="F59" s="248">
        <f>$F$56*(F57+F58)</f>
        <v>0</v>
      </c>
      <c r="G59" s="311">
        <f>$G$56*(G57+G58)</f>
        <v>8000</v>
      </c>
      <c r="H59" s="31">
        <f>SUM(D59:G59)</f>
        <v>22000</v>
      </c>
      <c r="I59" s="655"/>
      <c r="J59" s="656"/>
      <c r="K59" s="85"/>
      <c r="L59" s="209"/>
      <c r="M59" s="209"/>
      <c r="N59" s="209"/>
      <c r="O59" s="209"/>
      <c r="P59" s="318"/>
      <c r="Q59" s="210"/>
      <c r="R59" s="210"/>
      <c r="S59" s="210"/>
      <c r="T59" s="210"/>
      <c r="U59" s="210"/>
      <c r="V59" s="210"/>
      <c r="W59" s="210"/>
      <c r="X59" s="210"/>
      <c r="Y59" s="210"/>
      <c r="Z59" s="318"/>
      <c r="AA59" s="204"/>
      <c r="AB59" s="204"/>
      <c r="AC59" s="204"/>
      <c r="AD59" s="204"/>
      <c r="AE59" s="204"/>
      <c r="AF59" s="204"/>
      <c r="AG59" s="204"/>
      <c r="AH59" s="204"/>
      <c r="AI59" s="204"/>
      <c r="AJ59" s="204"/>
      <c r="AK59" s="204"/>
      <c r="AL59" s="204"/>
      <c r="AM59" s="204"/>
      <c r="AN59" s="204"/>
      <c r="AO59" s="204"/>
      <c r="AP59" s="204"/>
      <c r="AQ59" s="204"/>
      <c r="AR59" s="204"/>
      <c r="AS59" s="204"/>
      <c r="AT59" s="204"/>
      <c r="AU59" s="204"/>
      <c r="AV59" s="222"/>
      <c r="AW59" s="203"/>
      <c r="AX59" s="203"/>
    </row>
    <row r="60" spans="1:50" ht="12" customHeight="1">
      <c r="A60" s="76"/>
      <c r="B60" s="9"/>
      <c r="C60" s="85"/>
      <c r="D60" s="167"/>
      <c r="E60" s="167"/>
      <c r="F60" s="167"/>
      <c r="G60" s="167"/>
      <c r="H60" s="176"/>
      <c r="I60" s="49"/>
      <c r="J60" s="49"/>
      <c r="K60" s="9"/>
      <c r="L60" s="210"/>
      <c r="M60" s="210"/>
      <c r="N60" s="210"/>
      <c r="O60" s="210"/>
      <c r="P60" s="318"/>
      <c r="Q60" s="210"/>
      <c r="R60" s="210"/>
      <c r="S60" s="210"/>
      <c r="T60" s="210"/>
      <c r="U60" s="210"/>
      <c r="V60" s="210"/>
      <c r="W60" s="210"/>
      <c r="X60" s="210"/>
      <c r="Y60" s="210"/>
      <c r="Z60" s="318"/>
      <c r="AA60" s="204"/>
      <c r="AB60" s="204"/>
      <c r="AC60" s="204"/>
      <c r="AD60" s="204"/>
      <c r="AE60" s="204"/>
      <c r="AF60" s="204"/>
      <c r="AG60" s="204"/>
      <c r="AH60" s="204"/>
      <c r="AI60" s="204"/>
      <c r="AJ60" s="204"/>
      <c r="AK60" s="204"/>
      <c r="AL60" s="204"/>
      <c r="AM60" s="204"/>
      <c r="AN60" s="204"/>
      <c r="AO60" s="204"/>
      <c r="AP60" s="204"/>
      <c r="AQ60" s="204"/>
      <c r="AR60" s="204"/>
      <c r="AS60" s="204"/>
      <c r="AT60" s="204"/>
      <c r="AU60" s="204"/>
      <c r="AV60" s="222"/>
      <c r="AW60" s="203"/>
      <c r="AX60" s="203"/>
    </row>
    <row r="61" spans="1:50" s="9" customFormat="1" ht="11.1" customHeight="1">
      <c r="A61" s="76"/>
      <c r="C61" s="258" t="s">
        <v>215</v>
      </c>
      <c r="D61" s="258" t="s">
        <v>1100</v>
      </c>
      <c r="E61" s="258" t="s">
        <v>1101</v>
      </c>
      <c r="F61" s="258" t="s">
        <v>1102</v>
      </c>
      <c r="G61" s="258" t="s">
        <v>9</v>
      </c>
      <c r="H61" s="258" t="s">
        <v>964</v>
      </c>
      <c r="I61" s="2"/>
      <c r="L61" s="210"/>
      <c r="M61" s="210"/>
      <c r="N61" s="210"/>
      <c r="O61" s="210"/>
      <c r="P61" s="318"/>
      <c r="Q61" s="210"/>
      <c r="R61" s="210"/>
      <c r="S61" s="210"/>
      <c r="T61" s="210"/>
      <c r="U61" s="210"/>
      <c r="V61" s="210"/>
      <c r="W61" s="210"/>
      <c r="X61" s="210"/>
      <c r="Y61" s="210"/>
      <c r="Z61" s="318"/>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22"/>
      <c r="AW61" s="203"/>
      <c r="AX61" s="203"/>
    </row>
    <row r="62" spans="1:50" s="9" customFormat="1" ht="12" customHeight="1">
      <c r="A62" s="76"/>
      <c r="B62" s="3"/>
      <c r="C62" s="78"/>
      <c r="D62" s="78"/>
      <c r="E62" s="78"/>
      <c r="F62" s="78"/>
      <c r="G62" s="78"/>
      <c r="H62" s="78"/>
      <c r="I62" s="2"/>
      <c r="J62" s="86"/>
      <c r="L62" s="210"/>
      <c r="M62" s="210"/>
      <c r="N62" s="210"/>
      <c r="O62" s="210"/>
      <c r="P62" s="318"/>
      <c r="Q62" s="210"/>
      <c r="R62" s="210"/>
      <c r="S62" s="212"/>
      <c r="T62" s="213"/>
      <c r="U62" s="214"/>
      <c r="V62" s="214"/>
      <c r="W62" s="215"/>
      <c r="X62" s="216"/>
      <c r="Y62" s="216"/>
      <c r="Z62" s="328"/>
      <c r="AA62" s="204"/>
      <c r="AB62" s="204"/>
      <c r="AC62" s="204"/>
      <c r="AD62" s="204"/>
      <c r="AE62" s="204"/>
      <c r="AF62" s="204"/>
      <c r="AG62" s="204"/>
      <c r="AH62" s="204"/>
      <c r="AI62" s="204"/>
      <c r="AJ62" s="204"/>
      <c r="AK62" s="204"/>
      <c r="AL62" s="204"/>
      <c r="AM62" s="204"/>
      <c r="AN62" s="204"/>
      <c r="AO62" s="204"/>
      <c r="AP62" s="204"/>
      <c r="AQ62" s="204"/>
      <c r="AR62" s="204"/>
      <c r="AS62" s="204"/>
      <c r="AT62" s="204"/>
      <c r="AU62" s="204"/>
      <c r="AV62" s="222"/>
      <c r="AW62" s="203"/>
      <c r="AX62" s="203"/>
    </row>
    <row r="63" spans="1:50" s="9" customFormat="1">
      <c r="A63" s="77"/>
      <c r="B63" s="92"/>
      <c r="C63" s="79"/>
      <c r="D63" s="79"/>
      <c r="E63" s="79"/>
      <c r="F63" s="79"/>
      <c r="G63" s="79"/>
      <c r="H63" s="79"/>
      <c r="I63" s="655" t="s">
        <v>1099</v>
      </c>
      <c r="J63" s="656"/>
      <c r="L63" s="210"/>
      <c r="M63" s="210"/>
      <c r="N63" s="210"/>
      <c r="O63" s="210"/>
      <c r="P63" s="318"/>
      <c r="Q63" s="210"/>
      <c r="R63" s="210"/>
      <c r="S63" s="203"/>
      <c r="T63" s="203"/>
      <c r="U63" s="203"/>
      <c r="V63" s="203"/>
      <c r="W63" s="203"/>
      <c r="X63" s="203"/>
      <c r="Y63" s="203"/>
      <c r="Z63" s="326"/>
      <c r="AA63" s="204"/>
      <c r="AB63" s="204"/>
      <c r="AC63" s="204"/>
      <c r="AD63" s="204"/>
      <c r="AE63" s="204"/>
      <c r="AF63" s="204"/>
      <c r="AG63" s="204"/>
      <c r="AH63" s="204"/>
      <c r="AI63" s="204"/>
      <c r="AJ63" s="204"/>
      <c r="AK63" s="204"/>
      <c r="AL63" s="204"/>
      <c r="AM63" s="204"/>
      <c r="AN63" s="204"/>
      <c r="AO63" s="204"/>
      <c r="AP63" s="204"/>
      <c r="AQ63" s="204"/>
      <c r="AR63" s="204"/>
      <c r="AS63" s="204"/>
      <c r="AT63" s="204"/>
      <c r="AU63" s="204"/>
      <c r="AV63" s="222"/>
      <c r="AW63" s="203"/>
      <c r="AX63" s="203"/>
    </row>
    <row r="64" spans="1:50" s="9" customFormat="1">
      <c r="A64" s="77"/>
      <c r="B64" s="92"/>
      <c r="C64" s="80"/>
      <c r="D64" s="80"/>
      <c r="E64" s="80"/>
      <c r="F64" s="80"/>
      <c r="G64" s="80"/>
      <c r="H64" s="80"/>
      <c r="I64" s="655"/>
      <c r="J64" s="656"/>
      <c r="L64" s="210"/>
      <c r="M64" s="210"/>
      <c r="N64" s="210"/>
      <c r="O64" s="210"/>
      <c r="P64" s="318"/>
      <c r="Q64" s="210"/>
      <c r="R64" s="210"/>
      <c r="S64" s="203"/>
      <c r="T64" s="203"/>
      <c r="U64" s="203"/>
      <c r="V64" s="203"/>
      <c r="W64" s="203"/>
      <c r="X64" s="203"/>
      <c r="Y64" s="203"/>
      <c r="Z64" s="326"/>
      <c r="AA64" s="204"/>
      <c r="AB64" s="204"/>
      <c r="AC64" s="204"/>
      <c r="AD64" s="204"/>
      <c r="AE64" s="204"/>
      <c r="AF64" s="204"/>
      <c r="AG64" s="204"/>
      <c r="AH64" s="204"/>
      <c r="AI64" s="204"/>
      <c r="AJ64" s="204"/>
      <c r="AK64" s="204"/>
      <c r="AL64" s="204"/>
      <c r="AM64" s="204"/>
      <c r="AN64" s="204"/>
      <c r="AO64" s="204"/>
      <c r="AP64" s="204"/>
      <c r="AQ64" s="204"/>
      <c r="AR64" s="204"/>
      <c r="AS64" s="204"/>
      <c r="AT64" s="204"/>
      <c r="AU64" s="204"/>
      <c r="AV64" s="222"/>
      <c r="AW64" s="203"/>
      <c r="AX64" s="203"/>
    </row>
    <row r="65" spans="1:50" s="3" customFormat="1">
      <c r="A65" s="77"/>
      <c r="B65" s="92"/>
      <c r="C65" s="377"/>
      <c r="D65" s="378"/>
      <c r="E65" s="377"/>
      <c r="F65" s="378"/>
      <c r="G65" s="83"/>
      <c r="H65" s="378"/>
      <c r="I65" s="2"/>
      <c r="J65" s="255"/>
      <c r="K65" s="9"/>
      <c r="L65" s="210"/>
      <c r="M65" s="210"/>
      <c r="N65" s="210"/>
      <c r="O65" s="210"/>
      <c r="P65" s="318"/>
      <c r="Q65" s="210"/>
      <c r="R65" s="210"/>
      <c r="S65" s="203"/>
      <c r="T65" s="203"/>
      <c r="U65" s="203"/>
      <c r="V65" s="203"/>
      <c r="W65" s="203"/>
      <c r="X65" s="203"/>
      <c r="Y65" s="203"/>
      <c r="Z65" s="326"/>
      <c r="AA65" s="204"/>
      <c r="AB65" s="204"/>
      <c r="AC65" s="204"/>
      <c r="AD65" s="204"/>
      <c r="AE65" s="204"/>
      <c r="AF65" s="204"/>
      <c r="AG65" s="204"/>
      <c r="AH65" s="204"/>
      <c r="AI65" s="204"/>
      <c r="AJ65" s="204"/>
      <c r="AK65" s="204"/>
      <c r="AL65" s="204"/>
      <c r="AM65" s="204"/>
      <c r="AN65" s="204"/>
      <c r="AO65" s="204"/>
      <c r="AP65" s="204"/>
      <c r="AQ65" s="204"/>
      <c r="AR65" s="204"/>
      <c r="AS65" s="204"/>
      <c r="AT65" s="204"/>
      <c r="AU65" s="204"/>
      <c r="AV65" s="222"/>
      <c r="AW65" s="203"/>
      <c r="AX65" s="203"/>
    </row>
    <row r="66" spans="1:50" ht="24.75" hidden="1" customHeight="1" thickTop="1">
      <c r="A66" s="77"/>
      <c r="C66" s="171" t="s">
        <v>1118</v>
      </c>
      <c r="D66" s="172"/>
      <c r="E66" s="172"/>
      <c r="F66" s="172"/>
      <c r="G66" s="379"/>
      <c r="H66" s="379"/>
      <c r="I66" s="379"/>
      <c r="J66" s="168"/>
      <c r="K66" s="9"/>
      <c r="L66" s="210"/>
      <c r="M66" s="210"/>
      <c r="N66" s="210"/>
      <c r="O66" s="210"/>
      <c r="P66" s="318"/>
      <c r="Q66" s="210"/>
      <c r="R66" s="210"/>
      <c r="S66" s="203"/>
      <c r="T66" s="203"/>
      <c r="U66" s="203"/>
      <c r="V66" s="203"/>
      <c r="W66" s="203"/>
      <c r="X66" s="203"/>
      <c r="Y66" s="203"/>
      <c r="Z66" s="326"/>
      <c r="AA66" s="204"/>
      <c r="AB66" s="204"/>
      <c r="AC66" s="204"/>
      <c r="AD66" s="204"/>
      <c r="AE66" s="204"/>
      <c r="AF66" s="204"/>
      <c r="AG66" s="204"/>
      <c r="AH66" s="204"/>
      <c r="AI66" s="204"/>
      <c r="AJ66" s="204"/>
      <c r="AK66" s="204"/>
      <c r="AL66" s="204"/>
      <c r="AM66" s="204"/>
      <c r="AN66" s="204"/>
      <c r="AO66" s="204"/>
      <c r="AP66" s="204"/>
      <c r="AQ66" s="204"/>
      <c r="AR66" s="204"/>
      <c r="AS66" s="204"/>
      <c r="AT66" s="204"/>
      <c r="AU66" s="204"/>
      <c r="AV66" s="222"/>
      <c r="AW66" s="203"/>
      <c r="AX66" s="203"/>
    </row>
    <row r="67" spans="1:50" hidden="1">
      <c r="A67" s="77"/>
      <c r="C67" s="173"/>
      <c r="D67" s="668" t="s">
        <v>1145</v>
      </c>
      <c r="E67" s="668"/>
      <c r="F67" s="669" t="s">
        <v>991</v>
      </c>
      <c r="G67" s="669"/>
      <c r="H67" s="669"/>
      <c r="J67" s="670" t="s">
        <v>81</v>
      </c>
      <c r="K67" s="9"/>
      <c r="L67" s="210"/>
      <c r="M67" s="210"/>
      <c r="N67" s="210"/>
      <c r="O67" s="210"/>
      <c r="P67" s="318"/>
      <c r="Q67" s="210"/>
      <c r="R67" s="210"/>
      <c r="S67" s="203"/>
      <c r="T67" s="203"/>
      <c r="U67" s="203"/>
      <c r="V67" s="203"/>
      <c r="W67" s="203"/>
      <c r="X67" s="203"/>
      <c r="Y67" s="203"/>
      <c r="Z67" s="326"/>
      <c r="AA67" s="204"/>
      <c r="AB67" s="204"/>
      <c r="AC67" s="204"/>
      <c r="AD67" s="204"/>
      <c r="AE67" s="204"/>
      <c r="AF67" s="204"/>
      <c r="AG67" s="204"/>
      <c r="AH67" s="204"/>
      <c r="AI67" s="204"/>
      <c r="AJ67" s="204"/>
      <c r="AK67" s="204"/>
      <c r="AL67" s="204"/>
      <c r="AM67" s="204"/>
      <c r="AN67" s="204"/>
      <c r="AO67" s="204"/>
      <c r="AP67" s="204"/>
      <c r="AQ67" s="204"/>
      <c r="AR67" s="204"/>
      <c r="AS67" s="204"/>
      <c r="AT67" s="204"/>
      <c r="AU67" s="204"/>
      <c r="AV67" s="222"/>
      <c r="AW67" s="203"/>
      <c r="AX67" s="203"/>
    </row>
    <row r="68" spans="1:50" ht="13.15" hidden="1" thickBot="1">
      <c r="A68" s="76"/>
      <c r="B68" s="2"/>
      <c r="C68" s="174"/>
      <c r="D68" s="175"/>
      <c r="E68" s="175"/>
      <c r="F68" s="672" t="s">
        <v>992</v>
      </c>
      <c r="G68" s="672"/>
      <c r="H68" s="673" t="s">
        <v>993</v>
      </c>
      <c r="I68" s="673"/>
      <c r="J68" s="671"/>
      <c r="K68" s="9"/>
      <c r="L68" s="210"/>
      <c r="M68" s="210"/>
      <c r="N68" s="210"/>
      <c r="O68" s="210"/>
      <c r="P68" s="318"/>
      <c r="Q68" s="210"/>
      <c r="R68" s="210"/>
      <c r="S68" s="203"/>
      <c r="T68" s="203"/>
      <c r="U68" s="203"/>
      <c r="V68" s="203"/>
      <c r="W68" s="203"/>
      <c r="X68" s="203"/>
      <c r="Y68" s="203"/>
      <c r="Z68" s="326"/>
      <c r="AA68" s="204"/>
      <c r="AB68" s="204"/>
      <c r="AC68" s="204"/>
      <c r="AD68" s="204"/>
      <c r="AE68" s="204"/>
      <c r="AF68" s="204"/>
      <c r="AG68" s="204"/>
      <c r="AH68" s="204"/>
      <c r="AI68" s="204"/>
      <c r="AJ68" s="204"/>
      <c r="AK68" s="204"/>
      <c r="AL68" s="204"/>
      <c r="AM68" s="204"/>
      <c r="AN68" s="204"/>
      <c r="AO68" s="204"/>
      <c r="AP68" s="204"/>
      <c r="AQ68" s="204"/>
      <c r="AR68" s="204"/>
      <c r="AS68" s="204"/>
      <c r="AT68" s="204"/>
      <c r="AU68" s="204"/>
      <c r="AV68" s="222"/>
      <c r="AW68" s="203"/>
      <c r="AX68" s="203"/>
    </row>
    <row r="69" spans="1:50" ht="15" customHeight="1">
      <c r="A69" s="76"/>
      <c r="B69" s="378"/>
      <c r="C69" s="378"/>
      <c r="D69" s="378"/>
      <c r="E69" s="377"/>
      <c r="F69" s="378"/>
      <c r="G69" s="83"/>
      <c r="H69" s="378"/>
      <c r="I69" s="9"/>
      <c r="J69" s="49"/>
      <c r="K69" s="9"/>
      <c r="L69" s="210"/>
      <c r="M69" s="210"/>
      <c r="N69" s="210"/>
      <c r="O69" s="210"/>
      <c r="P69" s="318"/>
      <c r="Q69" s="210"/>
      <c r="R69" s="210"/>
      <c r="S69" s="207"/>
      <c r="T69" s="207"/>
      <c r="U69" s="207"/>
      <c r="V69" s="207"/>
      <c r="W69" s="207"/>
      <c r="X69" s="207"/>
      <c r="Y69" s="207"/>
      <c r="Z69" s="319"/>
      <c r="AA69" s="204"/>
      <c r="AB69" s="204"/>
      <c r="AC69" s="204"/>
      <c r="AD69" s="204"/>
      <c r="AE69" s="204"/>
      <c r="AF69" s="204"/>
      <c r="AG69" s="204"/>
      <c r="AH69" s="204"/>
      <c r="AI69" s="204"/>
      <c r="AJ69" s="204"/>
      <c r="AK69" s="204"/>
      <c r="AL69" s="204"/>
      <c r="AM69" s="204"/>
      <c r="AN69" s="204"/>
      <c r="AO69" s="204"/>
      <c r="AP69" s="204"/>
      <c r="AQ69" s="204"/>
      <c r="AR69" s="204"/>
      <c r="AS69" s="204"/>
      <c r="AT69" s="204"/>
      <c r="AU69" s="204"/>
      <c r="AV69" s="222"/>
      <c r="AW69" s="203"/>
      <c r="AX69" s="203"/>
    </row>
    <row r="70" spans="1:50" ht="15" customHeight="1">
      <c r="A70" s="206"/>
      <c r="B70" s="380"/>
      <c r="C70" s="380"/>
      <c r="D70" s="380"/>
      <c r="E70" s="381"/>
      <c r="F70" s="380"/>
      <c r="G70" s="382"/>
      <c r="H70" s="380"/>
      <c r="I70" s="210"/>
      <c r="J70" s="207"/>
      <c r="K70" s="210"/>
      <c r="L70" s="210"/>
      <c r="M70" s="210"/>
      <c r="N70" s="210"/>
      <c r="O70" s="210"/>
      <c r="P70" s="318"/>
      <c r="Q70" s="210"/>
      <c r="R70" s="210"/>
      <c r="S70" s="207"/>
      <c r="T70" s="207"/>
      <c r="U70" s="207"/>
      <c r="V70" s="207"/>
      <c r="W70" s="207"/>
      <c r="X70" s="207"/>
      <c r="Y70" s="207"/>
      <c r="Z70" s="319"/>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22"/>
      <c r="AW70" s="203"/>
      <c r="AX70" s="203"/>
    </row>
    <row r="71" spans="1:50" ht="15" customHeight="1">
      <c r="A71" s="207"/>
      <c r="B71" s="207"/>
      <c r="C71" s="207"/>
      <c r="D71" s="207"/>
      <c r="E71" s="207"/>
      <c r="F71" s="207"/>
      <c r="G71" s="207"/>
      <c r="H71" s="207"/>
      <c r="I71" s="207"/>
      <c r="J71" s="207"/>
      <c r="K71" s="207"/>
      <c r="L71" s="207"/>
      <c r="M71" s="207"/>
      <c r="N71" s="207"/>
      <c r="O71" s="207"/>
      <c r="P71" s="319"/>
      <c r="Q71" s="207"/>
      <c r="R71" s="211"/>
      <c r="S71" s="207"/>
      <c r="T71" s="207"/>
      <c r="U71" s="207"/>
      <c r="V71" s="207"/>
      <c r="W71" s="207"/>
      <c r="X71" s="207"/>
      <c r="Y71" s="207"/>
      <c r="Z71" s="319"/>
      <c r="AA71" s="204"/>
      <c r="AB71" s="204"/>
      <c r="AC71" s="204"/>
      <c r="AD71" s="204"/>
      <c r="AE71" s="204"/>
      <c r="AF71" s="204"/>
      <c r="AG71" s="204"/>
      <c r="AH71" s="204"/>
      <c r="AI71" s="204"/>
      <c r="AJ71" s="204"/>
      <c r="AK71" s="204"/>
      <c r="AL71" s="204"/>
      <c r="AM71" s="204"/>
      <c r="AN71" s="204"/>
      <c r="AO71" s="204"/>
      <c r="AP71" s="204"/>
      <c r="AQ71" s="204"/>
      <c r="AR71" s="204"/>
      <c r="AS71" s="204"/>
      <c r="AT71" s="204"/>
      <c r="AU71" s="204"/>
      <c r="AV71" s="222"/>
      <c r="AW71" s="203"/>
      <c r="AX71" s="203"/>
    </row>
    <row r="72" spans="1:50" ht="12" customHeight="1">
      <c r="A72" s="207"/>
      <c r="B72" s="207"/>
      <c r="C72" s="207"/>
      <c r="D72" s="207"/>
      <c r="E72" s="207"/>
      <c r="F72" s="207"/>
      <c r="G72" s="207"/>
      <c r="H72" s="207"/>
      <c r="I72" s="207"/>
      <c r="J72" s="207"/>
      <c r="K72" s="207"/>
      <c r="L72" s="207"/>
      <c r="M72" s="207"/>
      <c r="N72" s="207"/>
      <c r="O72" s="207"/>
      <c r="P72" s="319"/>
      <c r="Q72" s="207"/>
      <c r="R72" s="211"/>
      <c r="S72" s="207"/>
      <c r="T72" s="207"/>
      <c r="U72" s="207"/>
      <c r="V72" s="207"/>
      <c r="W72" s="207"/>
      <c r="X72" s="207"/>
      <c r="Y72" s="207"/>
      <c r="Z72" s="319"/>
      <c r="AA72" s="204"/>
      <c r="AB72" s="204"/>
      <c r="AC72" s="204"/>
      <c r="AD72" s="204"/>
      <c r="AE72" s="204"/>
      <c r="AF72" s="204"/>
      <c r="AG72" s="204"/>
      <c r="AH72" s="204"/>
      <c r="AI72" s="204"/>
      <c r="AJ72" s="204"/>
      <c r="AK72" s="204"/>
      <c r="AL72" s="204"/>
      <c r="AM72" s="204"/>
      <c r="AN72" s="204"/>
      <c r="AO72" s="204"/>
      <c r="AP72" s="204"/>
      <c r="AQ72" s="204"/>
      <c r="AR72" s="204"/>
      <c r="AS72" s="204"/>
      <c r="AT72" s="204"/>
      <c r="AU72" s="204"/>
      <c r="AV72" s="222"/>
      <c r="AW72" s="203"/>
      <c r="AX72" s="203"/>
    </row>
    <row r="73" spans="1:50" ht="12" customHeight="1">
      <c r="A73" s="207"/>
      <c r="B73" s="207"/>
      <c r="C73" s="207"/>
      <c r="D73" s="207"/>
      <c r="E73" s="207"/>
      <c r="F73" s="207"/>
      <c r="G73" s="207"/>
      <c r="H73" s="207"/>
      <c r="I73" s="207"/>
      <c r="J73" s="207"/>
      <c r="K73" s="207"/>
      <c r="L73" s="207"/>
      <c r="M73" s="207"/>
      <c r="N73" s="207"/>
      <c r="O73" s="207"/>
      <c r="P73" s="319"/>
      <c r="Q73" s="207"/>
      <c r="R73" s="211"/>
      <c r="S73" s="207"/>
      <c r="T73" s="207"/>
      <c r="U73" s="207"/>
      <c r="V73" s="207"/>
      <c r="W73" s="207"/>
      <c r="X73" s="207"/>
      <c r="Y73" s="207"/>
      <c r="Z73" s="319"/>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22"/>
      <c r="AW73" s="203"/>
      <c r="AX73" s="203"/>
    </row>
    <row r="74" spans="1:50" ht="12" customHeight="1">
      <c r="A74" s="207"/>
      <c r="B74" s="207"/>
      <c r="C74" s="207"/>
      <c r="D74" s="207"/>
      <c r="E74" s="207"/>
      <c r="F74" s="207"/>
      <c r="G74" s="207"/>
      <c r="H74" s="207"/>
      <c r="I74" s="207"/>
      <c r="J74" s="207"/>
      <c r="K74" s="207"/>
      <c r="L74" s="207"/>
      <c r="M74" s="207"/>
      <c r="N74" s="207"/>
      <c r="O74" s="207"/>
      <c r="P74" s="319"/>
      <c r="Q74" s="207"/>
      <c r="R74" s="211"/>
      <c r="S74" s="207"/>
      <c r="T74" s="207"/>
      <c r="U74" s="207"/>
      <c r="V74" s="207"/>
      <c r="W74" s="207"/>
      <c r="X74" s="207"/>
      <c r="Y74" s="207"/>
      <c r="Z74" s="319"/>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22"/>
      <c r="AW74" s="203"/>
      <c r="AX74" s="203"/>
    </row>
    <row r="75" spans="1:50" ht="12" customHeight="1">
      <c r="A75" s="207"/>
      <c r="B75" s="207"/>
      <c r="C75" s="207"/>
      <c r="D75" s="207"/>
      <c r="E75" s="207"/>
      <c r="F75" s="207"/>
      <c r="G75" s="207"/>
      <c r="H75" s="207"/>
      <c r="I75" s="207"/>
      <c r="J75" s="207"/>
      <c r="K75" s="207"/>
      <c r="L75" s="207"/>
      <c r="M75" s="207"/>
      <c r="N75" s="207"/>
      <c r="O75" s="207"/>
      <c r="P75" s="319"/>
      <c r="Q75" s="207"/>
      <c r="R75" s="211"/>
      <c r="S75" s="207"/>
      <c r="T75" s="207"/>
      <c r="U75" s="207"/>
      <c r="V75" s="207"/>
      <c r="W75" s="207"/>
      <c r="X75" s="207"/>
      <c r="Y75" s="207"/>
      <c r="Z75" s="319"/>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22"/>
      <c r="AW75" s="203"/>
      <c r="AX75" s="203"/>
    </row>
    <row r="76" spans="1:50" ht="12" customHeight="1">
      <c r="A76" s="207"/>
      <c r="B76" s="207"/>
      <c r="C76" s="207"/>
      <c r="D76" s="207"/>
      <c r="E76" s="207"/>
      <c r="F76" s="207"/>
      <c r="G76" s="207"/>
      <c r="H76" s="207"/>
      <c r="I76" s="207"/>
      <c r="J76" s="207"/>
      <c r="K76" s="207"/>
      <c r="L76" s="207"/>
      <c r="M76" s="207"/>
      <c r="N76" s="207"/>
      <c r="O76" s="207"/>
      <c r="P76" s="319"/>
      <c r="Q76" s="207"/>
      <c r="R76" s="211"/>
      <c r="S76" s="207"/>
      <c r="T76" s="207"/>
      <c r="U76" s="207"/>
      <c r="V76" s="207"/>
      <c r="W76" s="207"/>
      <c r="X76" s="207"/>
      <c r="Y76" s="207"/>
      <c r="Z76" s="319"/>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22"/>
      <c r="AW76" s="203"/>
      <c r="AX76" s="203"/>
    </row>
    <row r="77" spans="1:50" ht="12" customHeight="1">
      <c r="A77" s="207"/>
      <c r="B77" s="207"/>
      <c r="C77" s="207"/>
      <c r="D77" s="207"/>
      <c r="E77" s="207"/>
      <c r="F77" s="207"/>
      <c r="G77" s="207"/>
      <c r="H77" s="207"/>
      <c r="I77" s="207"/>
      <c r="J77" s="207"/>
      <c r="K77" s="207"/>
      <c r="L77" s="207"/>
      <c r="M77" s="207"/>
      <c r="N77" s="207"/>
      <c r="O77" s="207"/>
      <c r="P77" s="319"/>
      <c r="Q77" s="207"/>
      <c r="R77" s="211"/>
      <c r="S77" s="207"/>
      <c r="T77" s="207"/>
      <c r="U77" s="207"/>
      <c r="V77" s="207"/>
      <c r="W77" s="207"/>
      <c r="X77" s="207"/>
      <c r="Y77" s="207"/>
      <c r="Z77" s="319"/>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22"/>
      <c r="AW77" s="203"/>
      <c r="AX77" s="203"/>
    </row>
    <row r="78" spans="1:50" ht="12" customHeight="1">
      <c r="A78" s="49"/>
      <c r="B78" s="49"/>
      <c r="C78" s="49"/>
      <c r="D78" s="49"/>
      <c r="E78" s="49"/>
      <c r="F78" s="49"/>
      <c r="G78" s="49"/>
      <c r="H78" s="49"/>
      <c r="I78" s="49"/>
      <c r="J78" s="49"/>
      <c r="K78" s="49"/>
      <c r="L78" s="49"/>
      <c r="M78" s="49"/>
      <c r="N78" s="49"/>
      <c r="O78" s="49"/>
      <c r="P78" s="320"/>
      <c r="Q78" s="49"/>
      <c r="R78" s="50"/>
      <c r="S78" s="49"/>
      <c r="T78" s="49"/>
      <c r="U78" s="49"/>
      <c r="V78" s="49"/>
      <c r="W78" s="49"/>
      <c r="X78" s="49"/>
      <c r="Y78" s="49"/>
      <c r="Z78" s="320"/>
      <c r="AA78" s="75"/>
      <c r="AB78" s="75"/>
      <c r="AC78" s="75"/>
      <c r="AD78" s="75"/>
      <c r="AE78" s="75"/>
      <c r="AF78" s="75"/>
      <c r="AG78" s="75"/>
      <c r="AH78" s="75"/>
      <c r="AI78" s="75"/>
      <c r="AJ78" s="75"/>
      <c r="AK78" s="75"/>
      <c r="AL78" s="75"/>
      <c r="AM78" s="75"/>
      <c r="AN78" s="75"/>
      <c r="AO78" s="75"/>
      <c r="AP78" s="75"/>
      <c r="AQ78" s="75"/>
      <c r="AR78" s="75"/>
      <c r="AS78" s="75"/>
      <c r="AT78" s="75"/>
      <c r="AU78" s="75"/>
      <c r="AV78" s="180"/>
    </row>
    <row r="79" spans="1:50">
      <c r="A79" s="76"/>
      <c r="B79" s="1" t="s">
        <v>998</v>
      </c>
      <c r="C79" s="1" t="s">
        <v>963</v>
      </c>
      <c r="D79" s="1" t="s">
        <v>6</v>
      </c>
      <c r="E79" s="1" t="s">
        <v>1204</v>
      </c>
      <c r="F79" s="1" t="s">
        <v>1205</v>
      </c>
      <c r="G79" s="83"/>
      <c r="H79" s="42" t="s">
        <v>15</v>
      </c>
      <c r="I79" s="42" t="s">
        <v>1029</v>
      </c>
      <c r="J79" s="42" t="s">
        <v>17</v>
      </c>
      <c r="K79" s="304"/>
      <c r="L79" s="180"/>
      <c r="M79" s="42" t="s">
        <v>963</v>
      </c>
      <c r="N79" s="184" t="s">
        <v>1119</v>
      </c>
      <c r="O79" s="42"/>
      <c r="P79" s="321"/>
      <c r="Q79" s="42" t="s">
        <v>9</v>
      </c>
      <c r="R79" s="42" t="s">
        <v>1206</v>
      </c>
      <c r="S79" s="49"/>
      <c r="T79" s="304"/>
      <c r="U79" s="42" t="s">
        <v>1107</v>
      </c>
      <c r="V79" s="304"/>
      <c r="W79" s="304"/>
      <c r="X79" s="43" t="s">
        <v>1105</v>
      </c>
      <c r="Y79" s="304"/>
      <c r="AB79" s="329" t="s">
        <v>970</v>
      </c>
      <c r="AK79" s="2"/>
      <c r="AP79" s="2"/>
      <c r="AQ79" s="2"/>
      <c r="AR79" s="2"/>
      <c r="AS79" s="2"/>
      <c r="AT79" s="2"/>
      <c r="AU79" s="2"/>
      <c r="AV79" s="2"/>
    </row>
    <row r="80" spans="1:50">
      <c r="A80" s="76"/>
      <c r="B80" s="55"/>
      <c r="C80" s="55"/>
      <c r="D80" s="55"/>
      <c r="E80" s="55"/>
      <c r="F80" s="55"/>
      <c r="G80" s="83"/>
      <c r="H80" s="177"/>
      <c r="I80" s="178"/>
      <c r="J80" s="178"/>
      <c r="K80" s="304"/>
      <c r="L80" s="180"/>
      <c r="M80" s="179"/>
      <c r="N80" s="179"/>
      <c r="O80" s="302"/>
      <c r="P80" s="321"/>
      <c r="Q80" s="178"/>
      <c r="R80" s="178"/>
      <c r="S80" s="49"/>
      <c r="T80" s="304"/>
      <c r="U80" s="302"/>
      <c r="V80" s="304"/>
      <c r="W80" s="304"/>
      <c r="X80" s="302"/>
      <c r="Y80" s="304"/>
      <c r="AB80" s="330"/>
      <c r="AH80" s="75"/>
      <c r="AI80" s="75"/>
      <c r="AK80" s="2"/>
      <c r="AP80" s="2"/>
      <c r="AQ80" s="2"/>
      <c r="AR80" s="2"/>
      <c r="AS80" s="2"/>
      <c r="AT80" s="2"/>
      <c r="AU80" s="2"/>
      <c r="AV80" s="2"/>
    </row>
    <row r="81" spans="1:48">
      <c r="A81" s="76"/>
      <c r="B81" s="51">
        <v>1</v>
      </c>
      <c r="C81" s="51" t="s">
        <v>115</v>
      </c>
      <c r="D81" s="51" t="s">
        <v>115</v>
      </c>
      <c r="E81" s="51" t="s">
        <v>284</v>
      </c>
      <c r="F81" s="51">
        <v>100</v>
      </c>
      <c r="G81" s="49"/>
      <c r="H81" s="188" t="s">
        <v>1207</v>
      </c>
      <c r="I81" s="189" t="s">
        <v>1006</v>
      </c>
      <c r="J81" s="186">
        <f>COUNTIF($AL$11:$AM$31,I81)</f>
        <v>1</v>
      </c>
      <c r="K81" s="304"/>
      <c r="L81" s="180"/>
      <c r="M81" s="187" t="s">
        <v>179</v>
      </c>
      <c r="N81" s="190" t="s">
        <v>24</v>
      </c>
      <c r="O81" s="181">
        <v>1</v>
      </c>
      <c r="P81" s="321"/>
      <c r="Q81" s="186" t="s">
        <v>19</v>
      </c>
      <c r="R81" s="186" t="s">
        <v>20</v>
      </c>
      <c r="S81" s="49"/>
      <c r="T81" s="304"/>
      <c r="U81" s="181" t="s">
        <v>62</v>
      </c>
      <c r="V81" s="304"/>
      <c r="W81" s="304"/>
      <c r="X81" s="181" t="s">
        <v>986</v>
      </c>
      <c r="Y81" s="304"/>
      <c r="AB81" s="331" t="s">
        <v>966</v>
      </c>
      <c r="AH81" s="49"/>
      <c r="AI81" s="49"/>
      <c r="AK81" s="2"/>
      <c r="AP81" s="2"/>
      <c r="AQ81" s="2"/>
      <c r="AR81" s="2"/>
      <c r="AS81" s="2"/>
      <c r="AT81" s="2"/>
      <c r="AU81" s="2"/>
      <c r="AV81" s="2"/>
    </row>
    <row r="82" spans="1:48">
      <c r="B82" s="51">
        <v>1</v>
      </c>
      <c r="C82" s="51" t="s">
        <v>115</v>
      </c>
      <c r="D82" s="51" t="s">
        <v>115</v>
      </c>
      <c r="E82" s="51" t="s">
        <v>285</v>
      </c>
      <c r="F82" s="51">
        <v>101</v>
      </c>
      <c r="H82" s="188" t="s">
        <v>1208</v>
      </c>
      <c r="I82" s="189" t="s">
        <v>1007</v>
      </c>
      <c r="J82" s="186">
        <f t="shared" ref="J82:J92" si="30">COUNTIF($AL$11:$AM$31,I82)</f>
        <v>0</v>
      </c>
      <c r="K82" s="304"/>
      <c r="L82" s="180"/>
      <c r="M82" s="187" t="s">
        <v>180</v>
      </c>
      <c r="N82" s="190" t="s">
        <v>25</v>
      </c>
      <c r="O82" s="181">
        <v>2</v>
      </c>
      <c r="P82" s="321"/>
      <c r="Q82" s="186" t="s">
        <v>22</v>
      </c>
      <c r="R82" s="186" t="s">
        <v>21</v>
      </c>
      <c r="S82" s="49"/>
      <c r="T82" s="304"/>
      <c r="U82" s="181" t="s">
        <v>240</v>
      </c>
      <c r="V82" s="304"/>
      <c r="W82" s="304"/>
      <c r="X82" s="181" t="s">
        <v>974</v>
      </c>
      <c r="Y82" s="304"/>
      <c r="AB82" s="331" t="s">
        <v>969</v>
      </c>
    </row>
    <row r="83" spans="1:48">
      <c r="B83" s="51">
        <v>1</v>
      </c>
      <c r="C83" s="51" t="s">
        <v>115</v>
      </c>
      <c r="D83" s="51" t="s">
        <v>115</v>
      </c>
      <c r="E83" s="51" t="s">
        <v>286</v>
      </c>
      <c r="F83" s="51">
        <v>102</v>
      </c>
      <c r="H83" s="188" t="s">
        <v>1209</v>
      </c>
      <c r="I83" s="189" t="s">
        <v>1008</v>
      </c>
      <c r="J83" s="186">
        <f t="shared" si="30"/>
        <v>0</v>
      </c>
      <c r="K83" s="304"/>
      <c r="L83" s="180"/>
      <c r="M83" s="187" t="s">
        <v>42</v>
      </c>
      <c r="N83" s="190" t="s">
        <v>26</v>
      </c>
      <c r="O83" s="181">
        <v>3</v>
      </c>
      <c r="P83" s="321"/>
      <c r="Q83" s="186"/>
      <c r="R83" s="186" t="s">
        <v>23</v>
      </c>
      <c r="S83" s="49"/>
      <c r="T83" s="304"/>
      <c r="U83" s="181" t="s">
        <v>241</v>
      </c>
      <c r="V83" s="304"/>
      <c r="W83" s="304"/>
      <c r="X83" s="181" t="s">
        <v>975</v>
      </c>
      <c r="Y83" s="304"/>
      <c r="AB83" s="331" t="s">
        <v>1103</v>
      </c>
    </row>
    <row r="84" spans="1:48">
      <c r="B84" s="51">
        <v>1</v>
      </c>
      <c r="C84" s="51" t="s">
        <v>115</v>
      </c>
      <c r="D84" s="51" t="s">
        <v>115</v>
      </c>
      <c r="E84" s="51" t="s">
        <v>287</v>
      </c>
      <c r="F84" s="51">
        <v>103</v>
      </c>
      <c r="H84" s="188" t="s">
        <v>1210</v>
      </c>
      <c r="I84" s="189" t="s">
        <v>1009</v>
      </c>
      <c r="J84" s="186">
        <f t="shared" si="30"/>
        <v>1</v>
      </c>
      <c r="K84" s="304"/>
      <c r="L84" s="180"/>
      <c r="M84" s="187" t="s">
        <v>43</v>
      </c>
      <c r="N84" s="190" t="s">
        <v>27</v>
      </c>
      <c r="O84" s="181">
        <v>4</v>
      </c>
      <c r="P84" s="321"/>
      <c r="Q84" s="43"/>
      <c r="R84" s="181"/>
      <c r="S84" s="49"/>
      <c r="T84" s="304"/>
      <c r="U84" s="181" t="s">
        <v>1140</v>
      </c>
      <c r="V84" s="304"/>
      <c r="W84" s="304"/>
      <c r="X84" s="181" t="s">
        <v>1087</v>
      </c>
      <c r="Y84" s="304"/>
      <c r="AB84" s="331" t="s">
        <v>967</v>
      </c>
    </row>
    <row r="85" spans="1:48">
      <c r="B85" s="51">
        <v>1</v>
      </c>
      <c r="C85" s="51" t="s">
        <v>115</v>
      </c>
      <c r="D85" s="51" t="s">
        <v>115</v>
      </c>
      <c r="E85" s="51" t="s">
        <v>288</v>
      </c>
      <c r="F85" s="51">
        <v>104</v>
      </c>
      <c r="H85" s="188" t="s">
        <v>1211</v>
      </c>
      <c r="I85" s="189" t="s">
        <v>1010</v>
      </c>
      <c r="J85" s="186">
        <f t="shared" si="30"/>
        <v>0</v>
      </c>
      <c r="K85" s="304"/>
      <c r="L85" s="180"/>
      <c r="M85" s="187" t="s">
        <v>24</v>
      </c>
      <c r="N85" s="190" t="s">
        <v>29</v>
      </c>
      <c r="O85" s="181">
        <v>5</v>
      </c>
      <c r="P85" s="321"/>
      <c r="Q85" s="43"/>
      <c r="R85" s="43"/>
      <c r="S85" s="49"/>
      <c r="T85" s="304"/>
      <c r="U85" s="181" t="s">
        <v>1212</v>
      </c>
      <c r="V85" s="304"/>
      <c r="W85" s="304"/>
      <c r="X85" s="183" t="s">
        <v>947</v>
      </c>
      <c r="Y85" s="85"/>
      <c r="AB85" s="331" t="s">
        <v>968</v>
      </c>
    </row>
    <row r="86" spans="1:48">
      <c r="B86" s="51">
        <v>1</v>
      </c>
      <c r="C86" s="51" t="s">
        <v>115</v>
      </c>
      <c r="D86" s="51" t="s">
        <v>115</v>
      </c>
      <c r="E86" s="51" t="s">
        <v>289</v>
      </c>
      <c r="F86" s="51">
        <v>105</v>
      </c>
      <c r="H86" s="188" t="s">
        <v>1213</v>
      </c>
      <c r="I86" s="189" t="s">
        <v>1011</v>
      </c>
      <c r="J86" s="186">
        <f t="shared" si="30"/>
        <v>1</v>
      </c>
      <c r="K86" s="304"/>
      <c r="L86" s="180"/>
      <c r="M86" s="187" t="s">
        <v>181</v>
      </c>
      <c r="N86" s="190" t="s">
        <v>30</v>
      </c>
      <c r="O86" s="181">
        <v>6</v>
      </c>
      <c r="P86" s="321"/>
      <c r="Q86" s="181">
        <v>1</v>
      </c>
      <c r="R86" s="43"/>
      <c r="S86" s="49"/>
      <c r="T86" s="304"/>
      <c r="U86" s="304"/>
      <c r="V86" s="304"/>
      <c r="W86" s="304"/>
      <c r="X86" s="181" t="s">
        <v>977</v>
      </c>
      <c r="Y86" s="304"/>
      <c r="AB86" s="331" t="s">
        <v>1104</v>
      </c>
    </row>
    <row r="87" spans="1:48">
      <c r="B87" s="51">
        <v>1</v>
      </c>
      <c r="C87" s="51" t="s">
        <v>115</v>
      </c>
      <c r="D87" s="51" t="s">
        <v>115</v>
      </c>
      <c r="E87" s="51" t="s">
        <v>290</v>
      </c>
      <c r="F87" s="51">
        <v>106</v>
      </c>
      <c r="H87" s="188" t="s">
        <v>1214</v>
      </c>
      <c r="I87" s="189" t="s">
        <v>1012</v>
      </c>
      <c r="J87" s="186">
        <f t="shared" si="30"/>
        <v>0</v>
      </c>
      <c r="K87" s="304"/>
      <c r="L87" s="180"/>
      <c r="M87" s="187" t="s">
        <v>182</v>
      </c>
      <c r="N87" s="190" t="s">
        <v>32</v>
      </c>
      <c r="O87" s="181">
        <v>7</v>
      </c>
      <c r="P87" s="321"/>
      <c r="Q87" s="181">
        <v>2</v>
      </c>
      <c r="R87" s="43"/>
      <c r="S87" s="49"/>
      <c r="T87" s="304"/>
      <c r="U87" s="304"/>
      <c r="V87" s="304"/>
      <c r="W87" s="304"/>
      <c r="X87" s="181" t="s">
        <v>984</v>
      </c>
      <c r="Y87" s="304"/>
      <c r="AB87" s="331"/>
    </row>
    <row r="88" spans="1:48">
      <c r="B88" s="51">
        <v>1</v>
      </c>
      <c r="C88" s="51" t="s">
        <v>115</v>
      </c>
      <c r="D88" s="51" t="s">
        <v>115</v>
      </c>
      <c r="E88" s="51" t="s">
        <v>291</v>
      </c>
      <c r="F88" s="51">
        <v>107</v>
      </c>
      <c r="H88" s="188" t="s">
        <v>31</v>
      </c>
      <c r="I88" s="189" t="s">
        <v>1014</v>
      </c>
      <c r="J88" s="186">
        <f t="shared" si="30"/>
        <v>1</v>
      </c>
      <c r="K88" s="304"/>
      <c r="L88" s="180"/>
      <c r="M88" s="187" t="s">
        <v>109</v>
      </c>
      <c r="N88" s="190" t="s">
        <v>937</v>
      </c>
      <c r="O88" s="181">
        <v>8</v>
      </c>
      <c r="P88" s="321"/>
      <c r="Q88" s="181">
        <v>3</v>
      </c>
      <c r="R88" s="43"/>
      <c r="S88" s="49"/>
      <c r="T88" s="304"/>
      <c r="U88" s="43" t="s">
        <v>971</v>
      </c>
      <c r="V88" s="304"/>
      <c r="W88" s="304"/>
      <c r="X88" s="183" t="s">
        <v>985</v>
      </c>
      <c r="Y88" s="85"/>
      <c r="AB88" s="332"/>
    </row>
    <row r="89" spans="1:48">
      <c r="B89" s="51">
        <v>1</v>
      </c>
      <c r="C89" s="51" t="s">
        <v>115</v>
      </c>
      <c r="D89" s="51" t="s">
        <v>115</v>
      </c>
      <c r="E89" s="51" t="s">
        <v>292</v>
      </c>
      <c r="F89" s="51">
        <v>108</v>
      </c>
      <c r="H89" s="188" t="s">
        <v>34</v>
      </c>
      <c r="I89" s="189" t="s">
        <v>1015</v>
      </c>
      <c r="J89" s="186">
        <f t="shared" si="30"/>
        <v>0</v>
      </c>
      <c r="K89" s="304"/>
      <c r="L89" s="180"/>
      <c r="M89" s="187" t="s">
        <v>183</v>
      </c>
      <c r="N89" s="190" t="s">
        <v>938</v>
      </c>
      <c r="O89" s="181">
        <v>9</v>
      </c>
      <c r="P89" s="321"/>
      <c r="Q89" s="181" t="s">
        <v>1215</v>
      </c>
      <c r="R89" s="43"/>
      <c r="S89" s="49"/>
      <c r="T89" s="304"/>
      <c r="U89" s="181"/>
      <c r="V89" s="304"/>
      <c r="W89" s="304"/>
      <c r="X89" s="181" t="s">
        <v>978</v>
      </c>
      <c r="Y89" s="304"/>
      <c r="AB89" s="332"/>
    </row>
    <row r="90" spans="1:48">
      <c r="B90" s="51">
        <v>1</v>
      </c>
      <c r="C90" s="51" t="s">
        <v>115</v>
      </c>
      <c r="D90" s="51" t="s">
        <v>115</v>
      </c>
      <c r="E90" s="51" t="s">
        <v>293</v>
      </c>
      <c r="F90" s="51">
        <v>109</v>
      </c>
      <c r="H90" s="188" t="s">
        <v>18</v>
      </c>
      <c r="I90" s="189" t="s">
        <v>1016</v>
      </c>
      <c r="J90" s="186">
        <f t="shared" si="30"/>
        <v>0</v>
      </c>
      <c r="K90" s="304"/>
      <c r="L90" s="180"/>
      <c r="M90" s="187" t="s">
        <v>45</v>
      </c>
      <c r="N90" s="190" t="s">
        <v>36</v>
      </c>
      <c r="O90" s="181">
        <v>10</v>
      </c>
      <c r="P90" s="321"/>
      <c r="Q90" s="181" t="s">
        <v>1216</v>
      </c>
      <c r="R90" s="43"/>
      <c r="S90" s="49"/>
      <c r="T90" s="304"/>
      <c r="U90" s="181" t="s">
        <v>62</v>
      </c>
      <c r="V90" s="304"/>
      <c r="W90" s="304"/>
      <c r="X90" s="191" t="s">
        <v>973</v>
      </c>
      <c r="Y90" s="305"/>
      <c r="Z90" s="308"/>
      <c r="AB90" s="49"/>
    </row>
    <row r="91" spans="1:48">
      <c r="B91" s="51">
        <v>1</v>
      </c>
      <c r="C91" s="51" t="s">
        <v>115</v>
      </c>
      <c r="D91" s="51" t="s">
        <v>115</v>
      </c>
      <c r="E91" s="51" t="s">
        <v>294</v>
      </c>
      <c r="F91" s="51">
        <v>110</v>
      </c>
      <c r="H91" s="188" t="s">
        <v>28</v>
      </c>
      <c r="I91" s="189" t="s">
        <v>1017</v>
      </c>
      <c r="J91" s="186">
        <f t="shared" si="30"/>
        <v>1</v>
      </c>
      <c r="K91" s="304"/>
      <c r="L91" s="180"/>
      <c r="M91" s="187" t="s">
        <v>941</v>
      </c>
      <c r="N91" s="190" t="s">
        <v>38</v>
      </c>
      <c r="O91" s="181">
        <v>11</v>
      </c>
      <c r="P91" s="321"/>
      <c r="Q91" s="181" t="s">
        <v>1217</v>
      </c>
      <c r="R91" s="43"/>
      <c r="S91" s="49"/>
      <c r="T91" s="304"/>
      <c r="U91" s="181" t="s">
        <v>972</v>
      </c>
      <c r="V91" s="304"/>
      <c r="W91" s="304"/>
      <c r="X91" s="181" t="s">
        <v>976</v>
      </c>
      <c r="Y91" s="304"/>
      <c r="Z91" s="321"/>
      <c r="AB91" s="3"/>
    </row>
    <row r="92" spans="1:48">
      <c r="B92" s="51">
        <v>1</v>
      </c>
      <c r="C92" s="51" t="s">
        <v>115</v>
      </c>
      <c r="D92" s="51" t="s">
        <v>115</v>
      </c>
      <c r="E92" s="51" t="s">
        <v>295</v>
      </c>
      <c r="F92" s="51">
        <v>111</v>
      </c>
      <c r="H92" s="188" t="s">
        <v>37</v>
      </c>
      <c r="I92" s="189" t="s">
        <v>1018</v>
      </c>
      <c r="J92" s="186">
        <f t="shared" si="30"/>
        <v>1</v>
      </c>
      <c r="K92" s="304"/>
      <c r="L92" s="180"/>
      <c r="M92" s="187"/>
      <c r="N92" s="190" t="s">
        <v>39</v>
      </c>
      <c r="O92" s="181">
        <v>12</v>
      </c>
      <c r="P92" s="321"/>
      <c r="Q92" s="43"/>
      <c r="R92" s="43"/>
      <c r="S92" s="49"/>
      <c r="T92" s="304"/>
      <c r="U92" s="307"/>
      <c r="V92" s="304"/>
      <c r="W92" s="304"/>
      <c r="X92" s="182" t="s">
        <v>965</v>
      </c>
      <c r="Y92" s="49"/>
      <c r="Z92" s="320"/>
    </row>
    <row r="93" spans="1:48">
      <c r="B93" s="51">
        <v>1</v>
      </c>
      <c r="C93" s="51" t="s">
        <v>115</v>
      </c>
      <c r="D93" s="51" t="s">
        <v>115</v>
      </c>
      <c r="E93" s="51" t="s">
        <v>296</v>
      </c>
      <c r="F93" s="51">
        <v>112</v>
      </c>
      <c r="H93" s="188"/>
      <c r="I93" s="189"/>
      <c r="J93" s="186"/>
      <c r="K93" s="304"/>
      <c r="L93" s="180"/>
      <c r="M93" s="187"/>
      <c r="N93" s="190" t="s">
        <v>40</v>
      </c>
      <c r="O93" s="181">
        <v>13</v>
      </c>
      <c r="P93" s="321"/>
      <c r="Q93" s="43"/>
      <c r="R93" s="43"/>
      <c r="S93" s="49"/>
      <c r="T93" s="304"/>
      <c r="U93" s="304"/>
      <c r="V93" s="304"/>
      <c r="W93" s="304"/>
      <c r="X93" s="181" t="s">
        <v>979</v>
      </c>
      <c r="Y93" s="304"/>
      <c r="Z93" s="321"/>
      <c r="AB93" s="3"/>
    </row>
    <row r="94" spans="1:48">
      <c r="B94" s="51">
        <v>1</v>
      </c>
      <c r="C94" s="51" t="s">
        <v>115</v>
      </c>
      <c r="D94" s="51" t="s">
        <v>115</v>
      </c>
      <c r="E94" s="51" t="s">
        <v>297</v>
      </c>
      <c r="F94" s="51">
        <v>113</v>
      </c>
      <c r="H94" s="308"/>
      <c r="I94" s="309"/>
      <c r="J94" s="180"/>
      <c r="K94" s="304"/>
      <c r="L94" s="180"/>
      <c r="M94" s="42"/>
      <c r="N94" s="190" t="s">
        <v>5</v>
      </c>
      <c r="O94" s="181">
        <v>14</v>
      </c>
      <c r="P94" s="321"/>
      <c r="Q94" s="43"/>
      <c r="R94" s="43"/>
      <c r="S94" s="49"/>
      <c r="T94" s="304"/>
      <c r="U94" s="304"/>
      <c r="V94" s="304"/>
      <c r="W94" s="304"/>
      <c r="X94" s="182" t="s">
        <v>981</v>
      </c>
      <c r="Y94" s="49"/>
      <c r="Z94" s="320"/>
      <c r="AB94" s="3"/>
    </row>
    <row r="95" spans="1:48">
      <c r="B95" s="51">
        <v>1</v>
      </c>
      <c r="C95" s="51" t="s">
        <v>115</v>
      </c>
      <c r="D95" s="51" t="s">
        <v>115</v>
      </c>
      <c r="E95" s="51" t="s">
        <v>298</v>
      </c>
      <c r="F95" s="51">
        <v>114</v>
      </c>
      <c r="H95" s="42" t="s">
        <v>16</v>
      </c>
      <c r="I95" s="192"/>
      <c r="J95" s="42" t="s">
        <v>17</v>
      </c>
      <c r="K95" s="304"/>
      <c r="L95" s="180"/>
      <c r="M95" s="42"/>
      <c r="N95" s="190" t="s">
        <v>41</v>
      </c>
      <c r="O95" s="181">
        <v>15</v>
      </c>
      <c r="P95" s="321"/>
      <c r="Q95" s="43"/>
      <c r="R95" s="43"/>
      <c r="S95" s="49"/>
      <c r="T95" s="304"/>
      <c r="U95" s="304"/>
      <c r="V95" s="304"/>
      <c r="W95" s="304"/>
      <c r="X95" s="182" t="s">
        <v>982</v>
      </c>
      <c r="Y95" s="49"/>
      <c r="Z95" s="320"/>
    </row>
    <row r="96" spans="1:48">
      <c r="B96" s="51">
        <v>1</v>
      </c>
      <c r="C96" s="51" t="s">
        <v>115</v>
      </c>
      <c r="D96" s="51" t="s">
        <v>115</v>
      </c>
      <c r="E96" s="51" t="s">
        <v>299</v>
      </c>
      <c r="F96" s="51">
        <v>115</v>
      </c>
      <c r="H96" s="185"/>
      <c r="I96" s="189"/>
      <c r="J96" s="186"/>
      <c r="K96" s="304"/>
      <c r="L96" s="180"/>
      <c r="M96" s="42"/>
      <c r="N96" s="190" t="s">
        <v>239</v>
      </c>
      <c r="O96" s="181">
        <v>16</v>
      </c>
      <c r="P96" s="321"/>
      <c r="Q96" s="43"/>
      <c r="R96" s="43"/>
      <c r="S96" s="49"/>
      <c r="T96" s="304"/>
      <c r="U96" s="304"/>
      <c r="V96" s="304"/>
      <c r="W96" s="304"/>
      <c r="X96" s="182" t="s">
        <v>980</v>
      </c>
      <c r="Y96" s="49"/>
      <c r="Z96" s="320"/>
    </row>
    <row r="97" spans="2:28">
      <c r="B97" s="51">
        <v>1</v>
      </c>
      <c r="C97" s="51" t="s">
        <v>115</v>
      </c>
      <c r="D97" s="51" t="s">
        <v>115</v>
      </c>
      <c r="E97" s="51" t="s">
        <v>300</v>
      </c>
      <c r="F97" s="51">
        <v>116</v>
      </c>
      <c r="H97" s="185" t="s">
        <v>0</v>
      </c>
      <c r="I97" s="193" t="s">
        <v>1019</v>
      </c>
      <c r="J97" s="186">
        <f>COUNTIF($AL$34:$AM$54,I97)</f>
        <v>0</v>
      </c>
      <c r="K97" s="304"/>
      <c r="L97" s="180"/>
      <c r="M97" s="42"/>
      <c r="N97" s="190" t="s">
        <v>238</v>
      </c>
      <c r="O97" s="181">
        <v>17</v>
      </c>
      <c r="P97" s="321"/>
      <c r="Q97" s="43"/>
      <c r="R97" s="43"/>
      <c r="S97" s="49"/>
      <c r="T97" s="304"/>
      <c r="U97" s="304"/>
      <c r="V97" s="304"/>
      <c r="W97" s="304"/>
      <c r="X97" s="183" t="s">
        <v>983</v>
      </c>
      <c r="Y97" s="85"/>
      <c r="Z97" s="333"/>
      <c r="AB97" s="306"/>
    </row>
    <row r="98" spans="2:28">
      <c r="B98" s="51">
        <v>1</v>
      </c>
      <c r="C98" s="51" t="s">
        <v>115</v>
      </c>
      <c r="D98" s="51" t="s">
        <v>115</v>
      </c>
      <c r="E98" s="51" t="s">
        <v>301</v>
      </c>
      <c r="F98" s="51">
        <v>117</v>
      </c>
      <c r="H98" s="185" t="s">
        <v>1</v>
      </c>
      <c r="I98" s="193" t="s">
        <v>1020</v>
      </c>
      <c r="J98" s="186">
        <f t="shared" ref="J98:J105" si="31">COUNTIF($AL$34:$AM$54,I98)</f>
        <v>0</v>
      </c>
      <c r="K98" s="304"/>
      <c r="L98" s="180"/>
      <c r="M98" s="42"/>
      <c r="N98" s="190" t="s">
        <v>44</v>
      </c>
      <c r="O98" s="181">
        <v>18</v>
      </c>
      <c r="P98" s="321"/>
      <c r="Q98" s="43"/>
      <c r="R98" s="43"/>
      <c r="S98" s="49"/>
      <c r="T98" s="304"/>
      <c r="U98" s="43" t="s">
        <v>1106</v>
      </c>
      <c r="V98" s="304"/>
      <c r="W98" s="304"/>
      <c r="X98" s="183" t="s">
        <v>1030</v>
      </c>
      <c r="Y98" s="85"/>
      <c r="Z98" s="333"/>
    </row>
    <row r="99" spans="2:28">
      <c r="B99" s="51">
        <v>1</v>
      </c>
      <c r="C99" s="51" t="s">
        <v>115</v>
      </c>
      <c r="D99" s="51" t="s">
        <v>115</v>
      </c>
      <c r="E99" s="51" t="s">
        <v>302</v>
      </c>
      <c r="F99" s="51">
        <v>118</v>
      </c>
      <c r="H99" s="185" t="s">
        <v>2</v>
      </c>
      <c r="I99" s="189" t="s">
        <v>1021</v>
      </c>
      <c r="J99" s="186">
        <f t="shared" si="31"/>
        <v>0</v>
      </c>
      <c r="K99" s="304"/>
      <c r="L99" s="180"/>
      <c r="M99" s="42"/>
      <c r="N99" s="190" t="s">
        <v>45</v>
      </c>
      <c r="O99" s="181">
        <v>19</v>
      </c>
      <c r="P99" s="321"/>
      <c r="Q99" s="43"/>
      <c r="R99" s="43"/>
      <c r="S99" s="49"/>
      <c r="T99" s="304"/>
      <c r="U99" s="181"/>
      <c r="V99" s="304"/>
      <c r="W99" s="304"/>
      <c r="X99" s="181"/>
      <c r="Y99" s="304"/>
      <c r="Z99" s="321"/>
    </row>
    <row r="100" spans="2:28">
      <c r="B100" s="51">
        <v>1</v>
      </c>
      <c r="C100" s="51" t="s">
        <v>115</v>
      </c>
      <c r="D100" s="51" t="s">
        <v>115</v>
      </c>
      <c r="E100" s="51" t="s">
        <v>303</v>
      </c>
      <c r="F100" s="51">
        <v>119</v>
      </c>
      <c r="H100" s="185" t="s">
        <v>3</v>
      </c>
      <c r="I100" s="189" t="s">
        <v>1022</v>
      </c>
      <c r="J100" s="186">
        <f t="shared" si="31"/>
        <v>0</v>
      </c>
      <c r="K100" s="304"/>
      <c r="L100" s="180"/>
      <c r="M100" s="42"/>
      <c r="N100" s="190" t="s">
        <v>46</v>
      </c>
      <c r="O100" s="181">
        <v>20</v>
      </c>
      <c r="P100" s="321"/>
      <c r="Q100" s="43"/>
      <c r="R100" s="43"/>
      <c r="S100" s="49"/>
      <c r="T100" s="304"/>
      <c r="U100" s="181" t="s">
        <v>8</v>
      </c>
      <c r="V100" s="304"/>
      <c r="W100" s="304"/>
      <c r="X100" s="181"/>
      <c r="Y100" s="304"/>
      <c r="Z100" s="321"/>
    </row>
    <row r="101" spans="2:28">
      <c r="B101" s="51">
        <v>1</v>
      </c>
      <c r="C101" s="51" t="s">
        <v>115</v>
      </c>
      <c r="D101" s="51" t="s">
        <v>115</v>
      </c>
      <c r="E101" s="51" t="s">
        <v>304</v>
      </c>
      <c r="F101" s="51">
        <v>120</v>
      </c>
      <c r="H101" s="185" t="s">
        <v>4</v>
      </c>
      <c r="I101" s="189" t="s">
        <v>1023</v>
      </c>
      <c r="J101" s="186">
        <f t="shared" si="31"/>
        <v>0</v>
      </c>
      <c r="K101" s="304"/>
      <c r="L101" s="180"/>
      <c r="M101" s="42"/>
      <c r="N101" s="190" t="s">
        <v>1218</v>
      </c>
      <c r="O101" s="181">
        <v>21</v>
      </c>
      <c r="P101" s="321"/>
      <c r="Q101" s="43"/>
      <c r="R101" s="43"/>
      <c r="S101" s="49"/>
      <c r="T101" s="304"/>
      <c r="U101" s="181" t="s">
        <v>250</v>
      </c>
      <c r="V101" s="304"/>
      <c r="W101" s="304"/>
      <c r="X101" s="181"/>
      <c r="Y101" s="304"/>
      <c r="Z101" s="321"/>
    </row>
    <row r="102" spans="2:28">
      <c r="B102" s="51">
        <v>1</v>
      </c>
      <c r="C102" s="51" t="s">
        <v>115</v>
      </c>
      <c r="D102" s="51" t="s">
        <v>115</v>
      </c>
      <c r="E102" s="51" t="s">
        <v>305</v>
      </c>
      <c r="F102" s="51">
        <v>121</v>
      </c>
      <c r="H102" s="185" t="s">
        <v>31</v>
      </c>
      <c r="I102" s="189" t="s">
        <v>1025</v>
      </c>
      <c r="J102" s="186">
        <f t="shared" si="31"/>
        <v>0</v>
      </c>
      <c r="K102" s="304"/>
      <c r="L102" s="180"/>
      <c r="M102" s="42"/>
      <c r="N102" s="190"/>
      <c r="O102" s="303"/>
      <c r="P102" s="321"/>
      <c r="Q102" s="43"/>
      <c r="R102" s="43"/>
      <c r="S102" s="49"/>
      <c r="T102" s="304"/>
      <c r="U102" s="181" t="s">
        <v>251</v>
      </c>
      <c r="V102" s="304"/>
      <c r="W102" s="304"/>
      <c r="X102" s="304"/>
      <c r="Y102" s="304"/>
      <c r="Z102" s="321"/>
    </row>
    <row r="103" spans="2:28">
      <c r="B103" s="51">
        <v>1</v>
      </c>
      <c r="C103" s="51" t="s">
        <v>115</v>
      </c>
      <c r="D103" s="51" t="s">
        <v>115</v>
      </c>
      <c r="E103" s="51" t="s">
        <v>306</v>
      </c>
      <c r="F103" s="51">
        <v>122</v>
      </c>
      <c r="H103" s="185" t="s">
        <v>18</v>
      </c>
      <c r="I103" s="189" t="s">
        <v>1026</v>
      </c>
      <c r="J103" s="186">
        <f t="shared" si="31"/>
        <v>0</v>
      </c>
      <c r="K103" s="304"/>
      <c r="L103" s="180"/>
      <c r="M103" s="42"/>
      <c r="N103" s="190"/>
      <c r="O103" s="303"/>
      <c r="P103" s="321"/>
      <c r="Q103" s="43"/>
      <c r="R103" s="43"/>
      <c r="S103" s="49"/>
      <c r="T103" s="304"/>
      <c r="U103" s="181" t="s">
        <v>252</v>
      </c>
      <c r="V103" s="304"/>
      <c r="W103" s="304"/>
      <c r="X103" s="304"/>
      <c r="Y103" s="304"/>
      <c r="Z103" s="321"/>
    </row>
    <row r="104" spans="2:28">
      <c r="B104" s="51">
        <v>1</v>
      </c>
      <c r="C104" s="51" t="s">
        <v>115</v>
      </c>
      <c r="D104" s="51" t="s">
        <v>115</v>
      </c>
      <c r="E104" s="51" t="s">
        <v>307</v>
      </c>
      <c r="F104" s="51">
        <v>123</v>
      </c>
      <c r="H104" s="185" t="s">
        <v>28</v>
      </c>
      <c r="I104" s="189" t="s">
        <v>1027</v>
      </c>
      <c r="J104" s="186">
        <f t="shared" si="31"/>
        <v>0</v>
      </c>
      <c r="K104" s="304"/>
      <c r="L104" s="180"/>
      <c r="M104" s="42"/>
      <c r="N104" s="194"/>
      <c r="O104" s="44"/>
      <c r="P104" s="321"/>
      <c r="Q104" s="43"/>
      <c r="R104" s="43"/>
      <c r="S104" s="49"/>
      <c r="T104" s="304"/>
      <c r="U104" s="181" t="s">
        <v>254</v>
      </c>
      <c r="V104" s="304"/>
      <c r="W104" s="304"/>
      <c r="X104" s="304"/>
      <c r="Y104" s="304"/>
      <c r="Z104" s="321"/>
    </row>
    <row r="105" spans="2:28">
      <c r="B105" s="51">
        <v>1</v>
      </c>
      <c r="C105" s="51" t="s">
        <v>115</v>
      </c>
      <c r="D105" s="51" t="s">
        <v>115</v>
      </c>
      <c r="E105" s="51" t="s">
        <v>115</v>
      </c>
      <c r="F105" s="51">
        <v>124</v>
      </c>
      <c r="H105" s="185" t="s">
        <v>35</v>
      </c>
      <c r="I105" s="189" t="s">
        <v>1028</v>
      </c>
      <c r="J105" s="186">
        <f t="shared" si="31"/>
        <v>0</v>
      </c>
      <c r="K105" s="304"/>
      <c r="L105" s="180"/>
      <c r="M105" s="42"/>
      <c r="N105" s="44"/>
      <c r="O105" s="44"/>
      <c r="P105" s="321"/>
      <c r="Q105" s="43"/>
      <c r="R105" s="43"/>
      <c r="S105" s="49"/>
      <c r="T105" s="304"/>
      <c r="U105" s="181" t="s">
        <v>253</v>
      </c>
      <c r="V105" s="304"/>
      <c r="W105" s="304"/>
      <c r="X105" s="304"/>
      <c r="Y105" s="304"/>
      <c r="Z105" s="321"/>
    </row>
    <row r="106" spans="2:28">
      <c r="B106" s="47">
        <v>1</v>
      </c>
      <c r="C106" s="47" t="s">
        <v>115</v>
      </c>
      <c r="D106" s="47" t="s">
        <v>115</v>
      </c>
      <c r="E106" s="47" t="s">
        <v>308</v>
      </c>
      <c r="F106" s="51">
        <v>125</v>
      </c>
      <c r="H106" s="185"/>
      <c r="I106" s="189"/>
      <c r="J106" s="186"/>
      <c r="K106" s="304"/>
      <c r="L106" s="180"/>
      <c r="M106" s="42"/>
      <c r="N106" s="44"/>
      <c r="O106" s="44"/>
      <c r="P106" s="321"/>
      <c r="Q106" s="43"/>
      <c r="R106" s="43"/>
      <c r="S106" s="49"/>
      <c r="T106" s="304"/>
      <c r="U106" s="181" t="s">
        <v>946</v>
      </c>
      <c r="V106" s="304"/>
      <c r="W106" s="304"/>
      <c r="X106" s="304"/>
      <c r="Y106" s="304"/>
      <c r="Z106" s="321"/>
    </row>
    <row r="107" spans="2:28">
      <c r="B107" s="51">
        <v>1</v>
      </c>
      <c r="C107" s="51" t="s">
        <v>115</v>
      </c>
      <c r="D107" s="51" t="s">
        <v>115</v>
      </c>
      <c r="E107" s="51" t="s">
        <v>309</v>
      </c>
      <c r="F107" s="51">
        <v>126</v>
      </c>
      <c r="H107" s="185"/>
      <c r="I107" s="189"/>
      <c r="J107" s="186"/>
      <c r="K107" s="304"/>
      <c r="L107" s="180"/>
      <c r="M107" s="42"/>
      <c r="N107" s="44"/>
      <c r="O107" s="44"/>
      <c r="P107" s="321"/>
      <c r="Q107" s="43"/>
      <c r="R107" s="43"/>
      <c r="S107" s="49"/>
      <c r="T107" s="304"/>
      <c r="U107" s="181" t="s">
        <v>1219</v>
      </c>
      <c r="V107" s="304"/>
      <c r="W107" s="304"/>
      <c r="X107" s="304"/>
      <c r="Y107" s="304"/>
      <c r="Z107" s="321"/>
    </row>
    <row r="108" spans="2:28">
      <c r="B108" s="51">
        <v>1</v>
      </c>
      <c r="C108" s="51" t="s">
        <v>115</v>
      </c>
      <c r="D108" s="51" t="s">
        <v>115</v>
      </c>
      <c r="E108" s="51" t="s">
        <v>310</v>
      </c>
      <c r="F108" s="51">
        <v>127</v>
      </c>
      <c r="H108" s="180"/>
      <c r="I108" s="180"/>
      <c r="J108" s="180"/>
      <c r="K108" s="304"/>
      <c r="L108" s="180"/>
      <c r="M108" s="42"/>
      <c r="N108" s="44"/>
      <c r="O108" s="44"/>
      <c r="P108" s="321"/>
      <c r="Q108" s="43"/>
      <c r="R108" s="43"/>
      <c r="S108" s="49"/>
      <c r="T108" s="304"/>
      <c r="U108" s="181"/>
      <c r="V108" s="304"/>
      <c r="W108" s="304"/>
      <c r="X108" s="304"/>
      <c r="Y108" s="304"/>
      <c r="Z108" s="321"/>
    </row>
    <row r="109" spans="2:28">
      <c r="B109" s="51">
        <v>1</v>
      </c>
      <c r="C109" s="51" t="s">
        <v>115</v>
      </c>
      <c r="D109" s="51" t="s">
        <v>115</v>
      </c>
      <c r="E109" s="51" t="s">
        <v>311</v>
      </c>
      <c r="F109" s="51">
        <v>128</v>
      </c>
      <c r="H109" s="180"/>
      <c r="I109" s="180"/>
      <c r="J109" s="180" t="s">
        <v>17</v>
      </c>
      <c r="K109" s="304"/>
      <c r="L109" s="180"/>
      <c r="M109" s="42"/>
      <c r="N109" s="44"/>
      <c r="O109" s="44"/>
      <c r="P109" s="321"/>
      <c r="Q109" s="43"/>
      <c r="R109" s="43"/>
      <c r="S109" s="49"/>
      <c r="T109" s="304"/>
      <c r="U109" s="181"/>
      <c r="V109" s="304"/>
      <c r="W109" s="304"/>
      <c r="X109" s="304"/>
      <c r="Y109" s="304"/>
      <c r="Z109" s="321"/>
    </row>
    <row r="110" spans="2:28">
      <c r="B110" s="51">
        <v>1</v>
      </c>
      <c r="C110" s="51" t="s">
        <v>115</v>
      </c>
      <c r="D110" s="51" t="s">
        <v>115</v>
      </c>
      <c r="E110" s="51" t="s">
        <v>312</v>
      </c>
      <c r="F110" s="51">
        <v>129</v>
      </c>
      <c r="H110" s="185" t="s">
        <v>1220</v>
      </c>
      <c r="I110" s="189" t="s">
        <v>1013</v>
      </c>
      <c r="J110" s="186">
        <f>COUNTIF($AL$11:$AM$31,I110)</f>
        <v>0</v>
      </c>
      <c r="K110" s="304"/>
      <c r="L110" s="180"/>
      <c r="M110" s="42"/>
      <c r="N110" s="43"/>
      <c r="O110" s="43"/>
      <c r="P110" s="321"/>
      <c r="Q110" s="195"/>
      <c r="R110" s="43"/>
      <c r="S110" s="49"/>
      <c r="T110" s="304"/>
      <c r="U110" s="304"/>
      <c r="V110" s="304"/>
      <c r="W110" s="304"/>
      <c r="X110" s="304"/>
      <c r="Y110" s="304"/>
      <c r="Z110" s="321"/>
    </row>
    <row r="111" spans="2:28">
      <c r="B111" s="51">
        <v>1</v>
      </c>
      <c r="C111" s="51" t="s">
        <v>115</v>
      </c>
      <c r="D111" s="51" t="s">
        <v>115</v>
      </c>
      <c r="E111" s="51" t="s">
        <v>313</v>
      </c>
      <c r="F111" s="51">
        <v>130</v>
      </c>
      <c r="H111" s="185"/>
      <c r="I111" s="189" t="s">
        <v>1024</v>
      </c>
      <c r="J111" s="186">
        <f>COUNTIF($AL$34:$AM$54,I111)</f>
        <v>0</v>
      </c>
      <c r="K111" s="304"/>
      <c r="L111" s="180"/>
      <c r="M111" s="42"/>
      <c r="N111" s="43"/>
      <c r="O111" s="43"/>
      <c r="P111" s="321"/>
      <c r="Q111" s="43"/>
      <c r="R111" s="43"/>
      <c r="S111" s="49"/>
      <c r="T111" s="304"/>
      <c r="U111" s="304"/>
      <c r="V111" s="304"/>
      <c r="W111" s="304"/>
      <c r="X111" s="304"/>
      <c r="Y111" s="304"/>
      <c r="Z111" s="321"/>
    </row>
    <row r="112" spans="2:28">
      <c r="B112" s="51">
        <v>1</v>
      </c>
      <c r="C112" s="51" t="s">
        <v>115</v>
      </c>
      <c r="D112" s="51" t="s">
        <v>115</v>
      </c>
      <c r="E112" s="51" t="s">
        <v>314</v>
      </c>
      <c r="F112" s="51">
        <v>131</v>
      </c>
      <c r="H112" s="43"/>
      <c r="I112" s="43"/>
      <c r="J112" s="43"/>
      <c r="K112" s="304"/>
      <c r="L112" s="304"/>
      <c r="M112" s="43"/>
      <c r="N112" s="43"/>
      <c r="O112" s="43"/>
      <c r="P112" s="321"/>
      <c r="Q112" s="43"/>
      <c r="R112" s="43"/>
      <c r="S112" s="49"/>
      <c r="T112" s="304"/>
      <c r="U112" s="304"/>
      <c r="V112" s="304"/>
      <c r="W112" s="304"/>
      <c r="X112" s="304"/>
      <c r="Y112" s="304"/>
      <c r="Z112" s="321"/>
    </row>
    <row r="113" spans="2:19">
      <c r="B113" s="51">
        <v>1</v>
      </c>
      <c r="C113" s="51" t="s">
        <v>115</v>
      </c>
      <c r="D113" s="51" t="s">
        <v>115</v>
      </c>
      <c r="E113" s="51" t="s">
        <v>315</v>
      </c>
      <c r="F113" s="51">
        <v>132</v>
      </c>
      <c r="S113" s="49"/>
    </row>
    <row r="114" spans="2:19">
      <c r="B114" s="51">
        <v>1</v>
      </c>
      <c r="C114" s="51" t="s">
        <v>115</v>
      </c>
      <c r="D114" s="51" t="s">
        <v>115</v>
      </c>
      <c r="E114" s="51" t="s">
        <v>316</v>
      </c>
      <c r="F114" s="51">
        <v>133</v>
      </c>
      <c r="S114" s="49"/>
    </row>
    <row r="115" spans="2:19">
      <c r="B115" s="51">
        <v>1</v>
      </c>
      <c r="C115" s="51" t="s">
        <v>115</v>
      </c>
      <c r="D115" s="51" t="s">
        <v>115</v>
      </c>
      <c r="E115" s="51" t="s">
        <v>317</v>
      </c>
      <c r="F115" s="51">
        <v>134</v>
      </c>
      <c r="S115" s="49"/>
    </row>
    <row r="116" spans="2:19">
      <c r="B116" s="51">
        <v>1</v>
      </c>
      <c r="C116" s="51" t="s">
        <v>115</v>
      </c>
      <c r="D116" s="51" t="s">
        <v>115</v>
      </c>
      <c r="E116" s="51" t="s">
        <v>318</v>
      </c>
      <c r="F116" s="51">
        <v>135</v>
      </c>
    </row>
    <row r="117" spans="2:19">
      <c r="B117" s="51">
        <v>1</v>
      </c>
      <c r="C117" s="51" t="s">
        <v>115</v>
      </c>
      <c r="D117" s="51" t="s">
        <v>115</v>
      </c>
      <c r="E117" s="51" t="s">
        <v>319</v>
      </c>
      <c r="F117" s="51">
        <v>136</v>
      </c>
    </row>
    <row r="118" spans="2:19">
      <c r="B118" s="51">
        <v>1</v>
      </c>
      <c r="C118" s="51" t="s">
        <v>115</v>
      </c>
      <c r="D118" s="51" t="s">
        <v>115</v>
      </c>
      <c r="E118" s="51" t="s">
        <v>320</v>
      </c>
      <c r="F118" s="51">
        <v>137</v>
      </c>
    </row>
    <row r="119" spans="2:19">
      <c r="B119" s="51">
        <v>1</v>
      </c>
      <c r="C119" s="51" t="s">
        <v>115</v>
      </c>
      <c r="D119" s="51" t="s">
        <v>115</v>
      </c>
      <c r="E119" s="51" t="s">
        <v>321</v>
      </c>
      <c r="F119" s="51">
        <v>138</v>
      </c>
    </row>
    <row r="120" spans="2:19">
      <c r="B120" s="51">
        <v>1</v>
      </c>
      <c r="C120" s="51" t="s">
        <v>115</v>
      </c>
      <c r="D120" s="51" t="s">
        <v>115</v>
      </c>
      <c r="E120" s="51" t="s">
        <v>322</v>
      </c>
      <c r="F120" s="51">
        <v>139</v>
      </c>
    </row>
    <row r="121" spans="2:19">
      <c r="B121" s="51">
        <v>1</v>
      </c>
      <c r="C121" s="51" t="s">
        <v>115</v>
      </c>
      <c r="D121" s="51" t="s">
        <v>115</v>
      </c>
      <c r="E121" s="51" t="s">
        <v>323</v>
      </c>
      <c r="F121" s="51">
        <v>140</v>
      </c>
    </row>
    <row r="122" spans="2:19">
      <c r="B122" s="51">
        <v>1</v>
      </c>
      <c r="C122" s="51" t="s">
        <v>115</v>
      </c>
      <c r="D122" s="51" t="s">
        <v>115</v>
      </c>
      <c r="E122" s="51" t="s">
        <v>324</v>
      </c>
      <c r="F122" s="51">
        <v>141</v>
      </c>
    </row>
    <row r="123" spans="2:19">
      <c r="B123" s="51">
        <v>1</v>
      </c>
      <c r="C123" s="51" t="s">
        <v>115</v>
      </c>
      <c r="D123" s="51" t="s">
        <v>115</v>
      </c>
      <c r="E123" s="51" t="s">
        <v>325</v>
      </c>
      <c r="F123" s="51">
        <v>142</v>
      </c>
    </row>
    <row r="124" spans="2:19">
      <c r="B124" s="51">
        <v>1</v>
      </c>
      <c r="C124" s="51" t="s">
        <v>115</v>
      </c>
      <c r="D124" s="51" t="s">
        <v>115</v>
      </c>
      <c r="E124" s="51" t="s">
        <v>326</v>
      </c>
      <c r="F124" s="51">
        <v>143</v>
      </c>
    </row>
    <row r="125" spans="2:19">
      <c r="B125" s="51">
        <v>1</v>
      </c>
      <c r="C125" s="51" t="s">
        <v>115</v>
      </c>
      <c r="D125" s="51" t="s">
        <v>115</v>
      </c>
      <c r="E125" s="51" t="s">
        <v>327</v>
      </c>
      <c r="F125" s="51">
        <v>144</v>
      </c>
    </row>
    <row r="126" spans="2:19">
      <c r="B126" s="51">
        <v>1</v>
      </c>
      <c r="C126" s="51" t="s">
        <v>115</v>
      </c>
      <c r="D126" s="51" t="s">
        <v>115</v>
      </c>
      <c r="E126" s="51" t="s">
        <v>328</v>
      </c>
      <c r="F126" s="51">
        <v>145</v>
      </c>
    </row>
    <row r="127" spans="2:19">
      <c r="B127" s="51">
        <v>1</v>
      </c>
      <c r="C127" s="51" t="s">
        <v>115</v>
      </c>
      <c r="D127" s="51" t="s">
        <v>115</v>
      </c>
      <c r="E127" s="51" t="s">
        <v>329</v>
      </c>
      <c r="F127" s="51">
        <v>146</v>
      </c>
    </row>
    <row r="128" spans="2:19">
      <c r="B128" s="51">
        <v>1</v>
      </c>
      <c r="C128" s="51" t="s">
        <v>115</v>
      </c>
      <c r="D128" s="51" t="s">
        <v>115</v>
      </c>
      <c r="E128" s="51" t="s">
        <v>330</v>
      </c>
      <c r="F128" s="51">
        <v>147</v>
      </c>
    </row>
    <row r="129" spans="2:6">
      <c r="B129" s="51">
        <v>1</v>
      </c>
      <c r="C129" s="51" t="s">
        <v>115</v>
      </c>
      <c r="D129" s="51" t="s">
        <v>115</v>
      </c>
      <c r="E129" s="51" t="s">
        <v>331</v>
      </c>
      <c r="F129" s="51">
        <v>148</v>
      </c>
    </row>
    <row r="130" spans="2:6">
      <c r="B130" s="51">
        <v>1</v>
      </c>
      <c r="C130" s="51" t="s">
        <v>115</v>
      </c>
      <c r="D130" s="51" t="s">
        <v>115</v>
      </c>
      <c r="E130" s="51" t="s">
        <v>332</v>
      </c>
      <c r="F130" s="51">
        <v>149</v>
      </c>
    </row>
    <row r="131" spans="2:6">
      <c r="B131" s="52">
        <v>1</v>
      </c>
      <c r="C131" s="52" t="s">
        <v>115</v>
      </c>
      <c r="D131" s="52" t="s">
        <v>115</v>
      </c>
      <c r="E131" s="52" t="s">
        <v>333</v>
      </c>
      <c r="F131" s="51">
        <v>150</v>
      </c>
    </row>
    <row r="132" spans="2:6">
      <c r="B132" s="52">
        <v>1</v>
      </c>
      <c r="C132" s="52" t="s">
        <v>115</v>
      </c>
      <c r="D132" s="52" t="s">
        <v>115</v>
      </c>
      <c r="E132" s="52" t="s">
        <v>334</v>
      </c>
      <c r="F132" s="51">
        <v>151</v>
      </c>
    </row>
    <row r="133" spans="2:6">
      <c r="B133" s="52">
        <v>1</v>
      </c>
      <c r="C133" s="52" t="s">
        <v>115</v>
      </c>
      <c r="D133" s="52" t="s">
        <v>115</v>
      </c>
      <c r="E133" s="52" t="s">
        <v>335</v>
      </c>
      <c r="F133" s="51">
        <v>152</v>
      </c>
    </row>
    <row r="134" spans="2:6">
      <c r="B134" s="52">
        <v>1</v>
      </c>
      <c r="C134" s="52" t="s">
        <v>115</v>
      </c>
      <c r="D134" s="52" t="s">
        <v>115</v>
      </c>
      <c r="E134" s="52" t="s">
        <v>336</v>
      </c>
      <c r="F134" s="51">
        <v>153</v>
      </c>
    </row>
    <row r="135" spans="2:6">
      <c r="B135" s="53">
        <v>1</v>
      </c>
      <c r="C135" s="53" t="s">
        <v>115</v>
      </c>
      <c r="D135" s="53" t="s">
        <v>115</v>
      </c>
      <c r="E135" s="53" t="s">
        <v>337</v>
      </c>
      <c r="F135" s="51">
        <v>154</v>
      </c>
    </row>
    <row r="136" spans="2:6">
      <c r="B136" s="51">
        <v>1</v>
      </c>
      <c r="C136" s="51" t="s">
        <v>115</v>
      </c>
      <c r="D136" s="51" t="s">
        <v>115</v>
      </c>
      <c r="E136" s="51" t="s">
        <v>338</v>
      </c>
      <c r="F136" s="51">
        <v>155</v>
      </c>
    </row>
    <row r="137" spans="2:6">
      <c r="B137" s="51">
        <v>1</v>
      </c>
      <c r="C137" s="51" t="s">
        <v>115</v>
      </c>
      <c r="D137" s="51" t="s">
        <v>115</v>
      </c>
      <c r="E137" s="51" t="s">
        <v>339</v>
      </c>
      <c r="F137" s="51">
        <v>156</v>
      </c>
    </row>
    <row r="138" spans="2:6">
      <c r="B138" s="51">
        <v>1</v>
      </c>
      <c r="C138" s="51" t="s">
        <v>115</v>
      </c>
      <c r="D138" s="51" t="s">
        <v>115</v>
      </c>
      <c r="E138" s="51" t="s">
        <v>340</v>
      </c>
      <c r="F138" s="51">
        <v>157</v>
      </c>
    </row>
    <row r="139" spans="2:6">
      <c r="B139" s="51">
        <v>1</v>
      </c>
      <c r="C139" s="51" t="s">
        <v>115</v>
      </c>
      <c r="D139" s="51" t="s">
        <v>115</v>
      </c>
      <c r="E139" s="51" t="s">
        <v>341</v>
      </c>
      <c r="F139" s="51">
        <v>158</v>
      </c>
    </row>
    <row r="140" spans="2:6">
      <c r="B140" s="51">
        <v>1</v>
      </c>
      <c r="C140" s="51" t="s">
        <v>115</v>
      </c>
      <c r="D140" s="51" t="s">
        <v>115</v>
      </c>
      <c r="E140" s="51" t="s">
        <v>342</v>
      </c>
      <c r="F140" s="51">
        <v>159</v>
      </c>
    </row>
    <row r="141" spans="2:6">
      <c r="B141" s="51">
        <v>1</v>
      </c>
      <c r="C141" s="51" t="s">
        <v>115</v>
      </c>
      <c r="D141" s="51" t="s">
        <v>115</v>
      </c>
      <c r="E141" s="51" t="s">
        <v>343</v>
      </c>
      <c r="F141" s="51">
        <v>160</v>
      </c>
    </row>
    <row r="142" spans="2:6">
      <c r="B142" s="47">
        <v>1</v>
      </c>
      <c r="C142" s="47" t="s">
        <v>115</v>
      </c>
      <c r="D142" s="47" t="s">
        <v>115</v>
      </c>
      <c r="E142" s="47" t="s">
        <v>344</v>
      </c>
      <c r="F142" s="47">
        <v>161</v>
      </c>
    </row>
    <row r="143" spans="2:6">
      <c r="B143" s="47">
        <v>1</v>
      </c>
      <c r="C143" s="47" t="s">
        <v>115</v>
      </c>
      <c r="D143" s="47" t="s">
        <v>115</v>
      </c>
      <c r="E143" s="47" t="s">
        <v>345</v>
      </c>
      <c r="F143" s="47">
        <v>162</v>
      </c>
    </row>
    <row r="144" spans="2:6">
      <c r="B144" s="47">
        <v>1</v>
      </c>
      <c r="C144" s="47" t="s">
        <v>115</v>
      </c>
      <c r="D144" s="47" t="s">
        <v>115</v>
      </c>
      <c r="E144" s="47" t="s">
        <v>346</v>
      </c>
      <c r="F144" s="47">
        <v>163</v>
      </c>
    </row>
    <row r="145" spans="2:6">
      <c r="B145" s="47">
        <v>1</v>
      </c>
      <c r="C145" s="47" t="s">
        <v>115</v>
      </c>
      <c r="D145" s="47" t="s">
        <v>115</v>
      </c>
      <c r="E145" s="47" t="s">
        <v>347</v>
      </c>
      <c r="F145" s="47">
        <v>164</v>
      </c>
    </row>
    <row r="146" spans="2:6">
      <c r="B146" s="47">
        <v>1</v>
      </c>
      <c r="C146" s="47" t="s">
        <v>115</v>
      </c>
      <c r="D146" s="47" t="s">
        <v>115</v>
      </c>
      <c r="E146" s="47" t="s">
        <v>348</v>
      </c>
      <c r="F146" s="47">
        <v>165</v>
      </c>
    </row>
    <row r="147" spans="2:6">
      <c r="B147" s="47">
        <v>1</v>
      </c>
      <c r="C147" s="47" t="s">
        <v>115</v>
      </c>
      <c r="D147" s="47" t="s">
        <v>115</v>
      </c>
      <c r="E147" s="47" t="s">
        <v>349</v>
      </c>
      <c r="F147" s="47">
        <v>166</v>
      </c>
    </row>
    <row r="148" spans="2:6">
      <c r="B148" s="47">
        <v>1</v>
      </c>
      <c r="C148" s="47" t="s">
        <v>115</v>
      </c>
      <c r="D148" s="47" t="s">
        <v>115</v>
      </c>
      <c r="E148" s="47" t="s">
        <v>350</v>
      </c>
      <c r="F148" s="47">
        <v>167</v>
      </c>
    </row>
    <row r="149" spans="2:6">
      <c r="B149" s="47">
        <v>1</v>
      </c>
      <c r="C149" s="47" t="s">
        <v>115</v>
      </c>
      <c r="D149" s="47" t="s">
        <v>115</v>
      </c>
      <c r="E149" s="47" t="s">
        <v>351</v>
      </c>
      <c r="F149" s="47">
        <v>168</v>
      </c>
    </row>
    <row r="150" spans="2:6">
      <c r="B150" s="47">
        <v>1</v>
      </c>
      <c r="C150" s="47" t="s">
        <v>115</v>
      </c>
      <c r="D150" s="47" t="s">
        <v>115</v>
      </c>
      <c r="E150" s="47" t="s">
        <v>352</v>
      </c>
      <c r="F150" s="47">
        <v>169</v>
      </c>
    </row>
    <row r="151" spans="2:6">
      <c r="B151" s="47">
        <v>1</v>
      </c>
      <c r="C151" s="47" t="s">
        <v>115</v>
      </c>
      <c r="D151" s="47" t="s">
        <v>115</v>
      </c>
      <c r="E151" s="47" t="s">
        <v>353</v>
      </c>
      <c r="F151" s="47">
        <v>170</v>
      </c>
    </row>
    <row r="152" spans="2:6">
      <c r="B152" s="47">
        <v>1</v>
      </c>
      <c r="C152" s="47" t="s">
        <v>115</v>
      </c>
      <c r="D152" s="47" t="s">
        <v>115</v>
      </c>
      <c r="E152" s="47" t="s">
        <v>354</v>
      </c>
      <c r="F152" s="47">
        <v>171</v>
      </c>
    </row>
    <row r="153" spans="2:6">
      <c r="B153" s="47">
        <v>1</v>
      </c>
      <c r="C153" s="47" t="s">
        <v>115</v>
      </c>
      <c r="D153" s="47" t="s">
        <v>115</v>
      </c>
      <c r="E153" s="47" t="s">
        <v>355</v>
      </c>
      <c r="F153" s="47">
        <v>172</v>
      </c>
    </row>
    <row r="154" spans="2:6">
      <c r="B154" s="47">
        <v>1</v>
      </c>
      <c r="C154" s="47" t="s">
        <v>115</v>
      </c>
      <c r="D154" s="47" t="s">
        <v>115</v>
      </c>
      <c r="E154" s="47" t="s">
        <v>356</v>
      </c>
      <c r="F154" s="47">
        <v>173</v>
      </c>
    </row>
    <row r="155" spans="2:6">
      <c r="B155" s="47">
        <v>1</v>
      </c>
      <c r="C155" s="47" t="s">
        <v>115</v>
      </c>
      <c r="D155" s="47" t="s">
        <v>115</v>
      </c>
      <c r="E155" s="47" t="s">
        <v>357</v>
      </c>
      <c r="F155" s="47">
        <v>174</v>
      </c>
    </row>
    <row r="156" spans="2:6">
      <c r="B156" s="47">
        <v>1</v>
      </c>
      <c r="C156" s="47" t="s">
        <v>115</v>
      </c>
      <c r="D156" s="47" t="s">
        <v>115</v>
      </c>
      <c r="E156" s="47" t="s">
        <v>358</v>
      </c>
      <c r="F156" s="47">
        <v>175</v>
      </c>
    </row>
    <row r="157" spans="2:6">
      <c r="B157" s="47">
        <v>1</v>
      </c>
      <c r="C157" s="47" t="s">
        <v>115</v>
      </c>
      <c r="D157" s="47" t="s">
        <v>115</v>
      </c>
      <c r="E157" s="47" t="s">
        <v>359</v>
      </c>
      <c r="F157" s="47">
        <v>176</v>
      </c>
    </row>
    <row r="158" spans="2:6">
      <c r="B158" s="47">
        <v>1</v>
      </c>
      <c r="C158" s="47" t="s">
        <v>115</v>
      </c>
      <c r="D158" s="47" t="s">
        <v>115</v>
      </c>
      <c r="E158" s="47" t="s">
        <v>360</v>
      </c>
      <c r="F158" s="47">
        <v>177</v>
      </c>
    </row>
    <row r="159" spans="2:6">
      <c r="B159" s="47">
        <v>1</v>
      </c>
      <c r="C159" s="47" t="s">
        <v>115</v>
      </c>
      <c r="D159" s="47" t="s">
        <v>115</v>
      </c>
      <c r="E159" s="47" t="s">
        <v>361</v>
      </c>
      <c r="F159" s="47">
        <v>178</v>
      </c>
    </row>
    <row r="160" spans="2:6">
      <c r="B160" s="47">
        <v>1</v>
      </c>
      <c r="C160" s="47" t="s">
        <v>115</v>
      </c>
      <c r="D160" s="47" t="s">
        <v>115</v>
      </c>
      <c r="E160" s="47" t="s">
        <v>362</v>
      </c>
      <c r="F160" s="47">
        <v>179</v>
      </c>
    </row>
    <row r="161" spans="2:6">
      <c r="B161" s="47">
        <v>1</v>
      </c>
      <c r="C161" s="47" t="s">
        <v>115</v>
      </c>
      <c r="D161" s="47" t="s">
        <v>115</v>
      </c>
      <c r="E161" s="47" t="s">
        <v>363</v>
      </c>
      <c r="F161" s="47">
        <v>180</v>
      </c>
    </row>
    <row r="162" spans="2:6">
      <c r="B162" s="47">
        <v>1</v>
      </c>
      <c r="C162" s="47" t="s">
        <v>115</v>
      </c>
      <c r="D162" s="47" t="s">
        <v>115</v>
      </c>
      <c r="E162" s="47" t="s">
        <v>364</v>
      </c>
      <c r="F162" s="47">
        <v>181</v>
      </c>
    </row>
    <row r="163" spans="2:6">
      <c r="B163" s="47">
        <v>1</v>
      </c>
      <c r="C163" s="47" t="s">
        <v>115</v>
      </c>
      <c r="D163" s="47" t="s">
        <v>115</v>
      </c>
      <c r="E163" s="47" t="s">
        <v>365</v>
      </c>
      <c r="F163" s="47">
        <v>182</v>
      </c>
    </row>
    <row r="164" spans="2:6">
      <c r="B164" s="47">
        <v>1</v>
      </c>
      <c r="C164" s="47" t="s">
        <v>115</v>
      </c>
      <c r="D164" s="47" t="s">
        <v>115</v>
      </c>
      <c r="E164" s="47" t="s">
        <v>366</v>
      </c>
      <c r="F164" s="47">
        <v>183</v>
      </c>
    </row>
    <row r="165" spans="2:6">
      <c r="B165" s="47">
        <v>1</v>
      </c>
      <c r="C165" s="47" t="s">
        <v>115</v>
      </c>
      <c r="D165" s="47" t="s">
        <v>115</v>
      </c>
      <c r="E165" s="47" t="s">
        <v>367</v>
      </c>
      <c r="F165" s="47">
        <v>184</v>
      </c>
    </row>
    <row r="166" spans="2:6">
      <c r="B166" s="47">
        <v>1</v>
      </c>
      <c r="C166" s="47" t="s">
        <v>115</v>
      </c>
      <c r="D166" s="47" t="s">
        <v>115</v>
      </c>
      <c r="E166" s="47" t="s">
        <v>368</v>
      </c>
      <c r="F166" s="47">
        <v>185</v>
      </c>
    </row>
    <row r="167" spans="2:6">
      <c r="B167" s="47">
        <v>1</v>
      </c>
      <c r="C167" s="47" t="s">
        <v>115</v>
      </c>
      <c r="D167" s="47" t="s">
        <v>115</v>
      </c>
      <c r="E167" s="47" t="s">
        <v>369</v>
      </c>
      <c r="F167" s="47">
        <v>186</v>
      </c>
    </row>
    <row r="168" spans="2:6">
      <c r="B168" s="47">
        <v>1</v>
      </c>
      <c r="C168" s="47" t="s">
        <v>115</v>
      </c>
      <c r="D168" s="47" t="s">
        <v>115</v>
      </c>
      <c r="E168" s="47" t="s">
        <v>370</v>
      </c>
      <c r="F168" s="47">
        <v>187</v>
      </c>
    </row>
    <row r="169" spans="2:6">
      <c r="B169" s="47">
        <v>1</v>
      </c>
      <c r="C169" s="47" t="s">
        <v>115</v>
      </c>
      <c r="D169" s="47" t="s">
        <v>115</v>
      </c>
      <c r="E169" s="47" t="s">
        <v>371</v>
      </c>
      <c r="F169" s="47">
        <v>188</v>
      </c>
    </row>
    <row r="170" spans="2:6">
      <c r="B170" s="47">
        <v>1</v>
      </c>
      <c r="C170" s="47" t="s">
        <v>115</v>
      </c>
      <c r="D170" s="47" t="s">
        <v>115</v>
      </c>
      <c r="E170" s="47" t="s">
        <v>372</v>
      </c>
      <c r="F170" s="47">
        <v>189</v>
      </c>
    </row>
    <row r="171" spans="2:6">
      <c r="B171" s="47">
        <v>1</v>
      </c>
      <c r="C171" s="47" t="s">
        <v>115</v>
      </c>
      <c r="D171" s="47" t="s">
        <v>115</v>
      </c>
      <c r="E171" s="47" t="s">
        <v>373</v>
      </c>
      <c r="F171" s="47">
        <v>190</v>
      </c>
    </row>
    <row r="172" spans="2:6">
      <c r="B172" s="47">
        <v>1</v>
      </c>
      <c r="C172" s="47" t="s">
        <v>115</v>
      </c>
      <c r="D172" s="47" t="s">
        <v>115</v>
      </c>
      <c r="E172" s="47" t="s">
        <v>374</v>
      </c>
      <c r="F172" s="47">
        <v>191</v>
      </c>
    </row>
    <row r="173" spans="2:6">
      <c r="B173" s="47">
        <v>1</v>
      </c>
      <c r="C173" s="47" t="s">
        <v>115</v>
      </c>
      <c r="D173" s="47" t="s">
        <v>115</v>
      </c>
      <c r="E173" s="47" t="s">
        <v>375</v>
      </c>
      <c r="F173" s="47">
        <v>192</v>
      </c>
    </row>
    <row r="174" spans="2:6">
      <c r="B174" s="47">
        <v>1</v>
      </c>
      <c r="C174" s="47" t="s">
        <v>115</v>
      </c>
      <c r="D174" s="47" t="s">
        <v>115</v>
      </c>
      <c r="E174" s="47" t="s">
        <v>376</v>
      </c>
      <c r="F174" s="47">
        <v>193</v>
      </c>
    </row>
    <row r="175" spans="2:6">
      <c r="B175" s="47">
        <v>1</v>
      </c>
      <c r="C175" s="47" t="s">
        <v>115</v>
      </c>
      <c r="D175" s="47" t="s">
        <v>115</v>
      </c>
      <c r="E175" s="47" t="s">
        <v>377</v>
      </c>
      <c r="F175" s="47">
        <v>194</v>
      </c>
    </row>
    <row r="176" spans="2:6">
      <c r="B176" s="47">
        <v>1</v>
      </c>
      <c r="C176" s="47" t="s">
        <v>115</v>
      </c>
      <c r="D176" s="47" t="s">
        <v>115</v>
      </c>
      <c r="E176" s="47" t="s">
        <v>378</v>
      </c>
      <c r="F176" s="47">
        <v>195</v>
      </c>
    </row>
    <row r="177" spans="2:6">
      <c r="B177" s="47">
        <v>1</v>
      </c>
      <c r="C177" s="47" t="s">
        <v>115</v>
      </c>
      <c r="D177" s="47" t="s">
        <v>115</v>
      </c>
      <c r="E177" s="47" t="s">
        <v>379</v>
      </c>
      <c r="F177" s="47">
        <v>196</v>
      </c>
    </row>
    <row r="178" spans="2:6">
      <c r="B178" s="47">
        <v>1</v>
      </c>
      <c r="C178" s="47" t="s">
        <v>115</v>
      </c>
      <c r="D178" s="47" t="s">
        <v>115</v>
      </c>
      <c r="E178" s="47" t="s">
        <v>380</v>
      </c>
      <c r="F178" s="47">
        <v>197</v>
      </c>
    </row>
    <row r="179" spans="2:6">
      <c r="B179" s="47">
        <v>1</v>
      </c>
      <c r="C179" s="47" t="s">
        <v>115</v>
      </c>
      <c r="D179" s="47" t="s">
        <v>115</v>
      </c>
      <c r="E179" s="47" t="s">
        <v>381</v>
      </c>
      <c r="F179" s="47">
        <v>198</v>
      </c>
    </row>
    <row r="180" spans="2:6">
      <c r="B180" s="47">
        <v>1</v>
      </c>
      <c r="C180" s="47" t="s">
        <v>115</v>
      </c>
      <c r="D180" s="47" t="s">
        <v>115</v>
      </c>
      <c r="E180" s="47" t="s">
        <v>382</v>
      </c>
      <c r="F180" s="47">
        <v>199</v>
      </c>
    </row>
    <row r="181" spans="2:6">
      <c r="B181" s="47">
        <v>1</v>
      </c>
      <c r="C181" s="47" t="s">
        <v>115</v>
      </c>
      <c r="D181" s="47" t="s">
        <v>115</v>
      </c>
      <c r="E181" s="47" t="s">
        <v>383</v>
      </c>
      <c r="F181" s="47">
        <v>200</v>
      </c>
    </row>
    <row r="182" spans="2:6">
      <c r="B182" s="47">
        <v>1</v>
      </c>
      <c r="C182" s="47" t="s">
        <v>115</v>
      </c>
      <c r="D182" s="47" t="s">
        <v>115</v>
      </c>
      <c r="E182" s="47" t="s">
        <v>384</v>
      </c>
      <c r="F182" s="47">
        <v>201</v>
      </c>
    </row>
    <row r="183" spans="2:6">
      <c r="B183" s="47">
        <v>1</v>
      </c>
      <c r="C183" s="47" t="s">
        <v>115</v>
      </c>
      <c r="D183" s="47" t="s">
        <v>115</v>
      </c>
      <c r="E183" s="47" t="s">
        <v>385</v>
      </c>
      <c r="F183" s="47">
        <v>202</v>
      </c>
    </row>
    <row r="184" spans="2:6">
      <c r="B184" s="47">
        <v>1</v>
      </c>
      <c r="C184" s="47" t="s">
        <v>115</v>
      </c>
      <c r="D184" s="47" t="s">
        <v>115</v>
      </c>
      <c r="E184" s="47" t="s">
        <v>386</v>
      </c>
      <c r="F184" s="47">
        <v>203</v>
      </c>
    </row>
    <row r="185" spans="2:6">
      <c r="B185" s="47">
        <v>1</v>
      </c>
      <c r="C185" s="47" t="s">
        <v>115</v>
      </c>
      <c r="D185" s="47" t="s">
        <v>115</v>
      </c>
      <c r="E185" s="47" t="s">
        <v>387</v>
      </c>
      <c r="F185" s="47">
        <v>204</v>
      </c>
    </row>
    <row r="186" spans="2:6">
      <c r="B186" s="47">
        <v>1</v>
      </c>
      <c r="C186" s="47" t="s">
        <v>115</v>
      </c>
      <c r="D186" s="47" t="s">
        <v>115</v>
      </c>
      <c r="E186" s="47" t="s">
        <v>388</v>
      </c>
      <c r="F186" s="47">
        <v>205</v>
      </c>
    </row>
    <row r="187" spans="2:6">
      <c r="B187" s="47">
        <v>1</v>
      </c>
      <c r="C187" s="47" t="s">
        <v>115</v>
      </c>
      <c r="D187" s="47" t="s">
        <v>115</v>
      </c>
      <c r="E187" s="47" t="s">
        <v>389</v>
      </c>
      <c r="F187" s="47">
        <v>206</v>
      </c>
    </row>
    <row r="188" spans="2:6">
      <c r="B188" s="47">
        <v>1</v>
      </c>
      <c r="C188" s="47" t="s">
        <v>115</v>
      </c>
      <c r="D188" s="47" t="s">
        <v>115</v>
      </c>
      <c r="E188" s="47" t="s">
        <v>390</v>
      </c>
      <c r="F188" s="47">
        <v>207</v>
      </c>
    </row>
    <row r="189" spans="2:6">
      <c r="B189" s="47">
        <v>1</v>
      </c>
      <c r="C189" s="47" t="s">
        <v>115</v>
      </c>
      <c r="D189" s="47" t="s">
        <v>115</v>
      </c>
      <c r="E189" s="47" t="s">
        <v>1221</v>
      </c>
      <c r="F189" s="47">
        <v>208</v>
      </c>
    </row>
    <row r="190" spans="2:6">
      <c r="B190" s="47">
        <v>1</v>
      </c>
      <c r="C190" s="47" t="s">
        <v>115</v>
      </c>
      <c r="D190" s="47" t="s">
        <v>115</v>
      </c>
      <c r="E190" s="47" t="s">
        <v>391</v>
      </c>
      <c r="F190" s="47">
        <v>209</v>
      </c>
    </row>
    <row r="191" spans="2:6">
      <c r="B191" s="47">
        <v>1</v>
      </c>
      <c r="C191" s="47" t="s">
        <v>115</v>
      </c>
      <c r="D191" s="47" t="s">
        <v>115</v>
      </c>
      <c r="E191" s="47" t="s">
        <v>392</v>
      </c>
      <c r="F191" s="47">
        <v>210</v>
      </c>
    </row>
    <row r="192" spans="2:6">
      <c r="B192" s="47">
        <v>1</v>
      </c>
      <c r="C192" s="47" t="s">
        <v>115</v>
      </c>
      <c r="D192" s="47" t="s">
        <v>115</v>
      </c>
      <c r="E192" s="47" t="s">
        <v>1070</v>
      </c>
      <c r="F192" s="47">
        <v>211</v>
      </c>
    </row>
    <row r="193" spans="2:6">
      <c r="B193" s="47">
        <v>1</v>
      </c>
      <c r="C193" s="47" t="s">
        <v>115</v>
      </c>
      <c r="D193" s="47" t="s">
        <v>115</v>
      </c>
      <c r="E193" s="47" t="s">
        <v>1071</v>
      </c>
      <c r="F193" s="47">
        <v>212</v>
      </c>
    </row>
    <row r="194" spans="2:6">
      <c r="B194" s="47">
        <v>1</v>
      </c>
      <c r="C194" s="47" t="s">
        <v>115</v>
      </c>
      <c r="D194" s="47" t="s">
        <v>115</v>
      </c>
      <c r="E194" s="47" t="s">
        <v>1072</v>
      </c>
      <c r="F194" s="47">
        <v>213</v>
      </c>
    </row>
    <row r="195" spans="2:6">
      <c r="B195" s="47">
        <v>1</v>
      </c>
      <c r="C195" s="47" t="s">
        <v>115</v>
      </c>
      <c r="D195" s="47" t="s">
        <v>115</v>
      </c>
      <c r="E195" s="47" t="s">
        <v>1073</v>
      </c>
      <c r="F195" s="47">
        <v>214</v>
      </c>
    </row>
    <row r="196" spans="2:6">
      <c r="B196" s="47">
        <v>1</v>
      </c>
      <c r="C196" s="47" t="s">
        <v>115</v>
      </c>
      <c r="D196" s="47" t="s">
        <v>115</v>
      </c>
      <c r="E196" s="47" t="s">
        <v>1141</v>
      </c>
      <c r="F196" s="47">
        <v>215</v>
      </c>
    </row>
    <row r="197" spans="2:6">
      <c r="B197" s="47">
        <v>1</v>
      </c>
      <c r="C197" s="47" t="s">
        <v>115</v>
      </c>
      <c r="D197" s="47" t="s">
        <v>115</v>
      </c>
      <c r="E197" s="47" t="s">
        <v>1074</v>
      </c>
      <c r="F197" s="47">
        <v>216</v>
      </c>
    </row>
    <row r="198" spans="2:6">
      <c r="B198" s="47">
        <v>1</v>
      </c>
      <c r="C198" s="47" t="s">
        <v>115</v>
      </c>
      <c r="D198" s="47" t="s">
        <v>115</v>
      </c>
      <c r="E198" s="47" t="s">
        <v>1075</v>
      </c>
      <c r="F198" s="47">
        <v>217</v>
      </c>
    </row>
    <row r="199" spans="2:6">
      <c r="B199" s="47"/>
      <c r="C199" s="47"/>
      <c r="D199" s="47"/>
      <c r="E199" s="47"/>
      <c r="F199" s="47"/>
    </row>
    <row r="200" spans="2:6">
      <c r="B200" s="47"/>
      <c r="C200" s="47"/>
      <c r="D200" s="47"/>
      <c r="E200" s="47"/>
      <c r="F200" s="47"/>
    </row>
    <row r="201" spans="2:6">
      <c r="B201" s="47"/>
      <c r="C201" s="47"/>
      <c r="D201" s="47"/>
      <c r="E201" s="47"/>
      <c r="F201" s="47"/>
    </row>
    <row r="202" spans="2:6">
      <c r="B202" s="47">
        <v>2</v>
      </c>
      <c r="C202" s="47" t="s">
        <v>118</v>
      </c>
      <c r="D202" s="47" t="s">
        <v>393</v>
      </c>
      <c r="E202" s="47" t="s">
        <v>394</v>
      </c>
      <c r="F202" s="47">
        <v>223</v>
      </c>
    </row>
    <row r="203" spans="2:6">
      <c r="B203" s="47">
        <v>2</v>
      </c>
      <c r="C203" s="47" t="s">
        <v>118</v>
      </c>
      <c r="D203" s="47" t="s">
        <v>393</v>
      </c>
      <c r="E203" s="47" t="s">
        <v>395</v>
      </c>
      <c r="F203" s="47">
        <v>224</v>
      </c>
    </row>
    <row r="204" spans="2:6">
      <c r="B204" s="47">
        <v>2</v>
      </c>
      <c r="C204" s="47" t="s">
        <v>118</v>
      </c>
      <c r="D204" s="47" t="s">
        <v>393</v>
      </c>
      <c r="E204" s="47" t="s">
        <v>396</v>
      </c>
      <c r="F204" s="47">
        <v>225</v>
      </c>
    </row>
    <row r="205" spans="2:6">
      <c r="B205" s="47">
        <v>2</v>
      </c>
      <c r="C205" s="47" t="s">
        <v>118</v>
      </c>
      <c r="D205" s="47" t="s">
        <v>393</v>
      </c>
      <c r="E205" s="47" t="s">
        <v>397</v>
      </c>
      <c r="F205" s="47">
        <v>226</v>
      </c>
    </row>
    <row r="206" spans="2:6">
      <c r="B206" s="47">
        <v>2</v>
      </c>
      <c r="C206" s="47" t="s">
        <v>118</v>
      </c>
      <c r="D206" s="47" t="s">
        <v>393</v>
      </c>
      <c r="E206" s="47" t="s">
        <v>398</v>
      </c>
      <c r="F206" s="47">
        <v>227</v>
      </c>
    </row>
    <row r="207" spans="2:6">
      <c r="B207" s="47">
        <v>2</v>
      </c>
      <c r="C207" s="47" t="s">
        <v>118</v>
      </c>
      <c r="D207" s="47" t="s">
        <v>393</v>
      </c>
      <c r="E207" s="47" t="s">
        <v>399</v>
      </c>
      <c r="F207" s="47">
        <v>228</v>
      </c>
    </row>
    <row r="208" spans="2:6">
      <c r="B208" s="47">
        <v>2</v>
      </c>
      <c r="C208" s="47" t="s">
        <v>118</v>
      </c>
      <c r="D208" s="47" t="s">
        <v>393</v>
      </c>
      <c r="E208" s="47" t="s">
        <v>400</v>
      </c>
      <c r="F208" s="47">
        <v>229</v>
      </c>
    </row>
    <row r="209" spans="2:6">
      <c r="B209" s="47">
        <v>2</v>
      </c>
      <c r="C209" s="47" t="s">
        <v>118</v>
      </c>
      <c r="D209" s="47" t="s">
        <v>393</v>
      </c>
      <c r="E209" s="47" t="s">
        <v>401</v>
      </c>
      <c r="F209" s="47">
        <v>230</v>
      </c>
    </row>
    <row r="210" spans="2:6">
      <c r="B210" s="47">
        <v>2</v>
      </c>
      <c r="C210" s="47" t="s">
        <v>118</v>
      </c>
      <c r="D210" s="47" t="s">
        <v>393</v>
      </c>
      <c r="E210" s="47" t="s">
        <v>402</v>
      </c>
      <c r="F210" s="47">
        <v>231</v>
      </c>
    </row>
    <row r="211" spans="2:6">
      <c r="B211" s="47">
        <v>2</v>
      </c>
      <c r="C211" s="47" t="s">
        <v>118</v>
      </c>
      <c r="D211" s="47" t="s">
        <v>393</v>
      </c>
      <c r="E211" s="47" t="s">
        <v>403</v>
      </c>
      <c r="F211" s="47">
        <v>232</v>
      </c>
    </row>
    <row r="212" spans="2:6">
      <c r="B212" s="47">
        <v>2</v>
      </c>
      <c r="C212" s="47" t="s">
        <v>118</v>
      </c>
      <c r="D212" s="47" t="s">
        <v>393</v>
      </c>
      <c r="E212" s="47" t="s">
        <v>404</v>
      </c>
      <c r="F212" s="47">
        <v>233</v>
      </c>
    </row>
    <row r="213" spans="2:6">
      <c r="B213" s="47">
        <v>2</v>
      </c>
      <c r="C213" s="47" t="s">
        <v>118</v>
      </c>
      <c r="D213" s="47" t="s">
        <v>393</v>
      </c>
      <c r="E213" s="47" t="s">
        <v>405</v>
      </c>
      <c r="F213" s="47">
        <v>234</v>
      </c>
    </row>
    <row r="214" spans="2:6">
      <c r="B214" s="47">
        <v>2</v>
      </c>
      <c r="C214" s="47" t="s">
        <v>118</v>
      </c>
      <c r="D214" s="47" t="s">
        <v>393</v>
      </c>
      <c r="E214" s="47" t="s">
        <v>406</v>
      </c>
      <c r="F214" s="47">
        <v>235</v>
      </c>
    </row>
    <row r="215" spans="2:6">
      <c r="B215" s="47">
        <v>2</v>
      </c>
      <c r="C215" s="47" t="s">
        <v>118</v>
      </c>
      <c r="D215" s="47" t="s">
        <v>393</v>
      </c>
      <c r="E215" s="47" t="s">
        <v>407</v>
      </c>
      <c r="F215" s="47">
        <v>236</v>
      </c>
    </row>
    <row r="216" spans="2:6">
      <c r="B216" s="47">
        <v>2</v>
      </c>
      <c r="C216" s="47" t="s">
        <v>118</v>
      </c>
      <c r="D216" s="47" t="s">
        <v>393</v>
      </c>
      <c r="E216" s="47" t="s">
        <v>408</v>
      </c>
      <c r="F216" s="47">
        <v>237</v>
      </c>
    </row>
    <row r="217" spans="2:6">
      <c r="B217" s="47">
        <v>2</v>
      </c>
      <c r="C217" s="47" t="s">
        <v>118</v>
      </c>
      <c r="D217" s="47" t="s">
        <v>393</v>
      </c>
      <c r="E217" s="47" t="s">
        <v>409</v>
      </c>
      <c r="F217" s="47">
        <v>238</v>
      </c>
    </row>
    <row r="218" spans="2:6">
      <c r="B218" s="47">
        <v>2</v>
      </c>
      <c r="C218" s="47" t="s">
        <v>118</v>
      </c>
      <c r="D218" s="47" t="s">
        <v>393</v>
      </c>
      <c r="E218" s="47" t="s">
        <v>410</v>
      </c>
      <c r="F218" s="47">
        <v>239</v>
      </c>
    </row>
    <row r="219" spans="2:6">
      <c r="B219" s="47">
        <v>2</v>
      </c>
      <c r="C219" s="47" t="s">
        <v>118</v>
      </c>
      <c r="D219" s="47" t="s">
        <v>393</v>
      </c>
      <c r="E219" s="47" t="s">
        <v>411</v>
      </c>
      <c r="F219" s="47">
        <v>240</v>
      </c>
    </row>
    <row r="220" spans="2:6">
      <c r="B220" s="47">
        <v>2</v>
      </c>
      <c r="C220" s="47" t="s">
        <v>118</v>
      </c>
      <c r="D220" s="47" t="s">
        <v>393</v>
      </c>
      <c r="E220" s="47" t="s">
        <v>393</v>
      </c>
      <c r="F220" s="47">
        <v>241</v>
      </c>
    </row>
    <row r="221" spans="2:6">
      <c r="B221" s="47">
        <v>2</v>
      </c>
      <c r="C221" s="47" t="s">
        <v>118</v>
      </c>
      <c r="D221" s="47" t="s">
        <v>393</v>
      </c>
      <c r="E221" s="47" t="s">
        <v>412</v>
      </c>
      <c r="F221" s="47">
        <v>242</v>
      </c>
    </row>
    <row r="222" spans="2:6">
      <c r="B222" s="47">
        <v>2</v>
      </c>
      <c r="C222" s="47" t="s">
        <v>118</v>
      </c>
      <c r="D222" s="47" t="s">
        <v>393</v>
      </c>
      <c r="E222" s="47" t="s">
        <v>413</v>
      </c>
      <c r="F222" s="47">
        <v>243</v>
      </c>
    </row>
    <row r="223" spans="2:6">
      <c r="B223" s="47">
        <v>2</v>
      </c>
      <c r="C223" s="47" t="s">
        <v>118</v>
      </c>
      <c r="D223" s="47" t="s">
        <v>393</v>
      </c>
      <c r="E223" s="47" t="s">
        <v>414</v>
      </c>
      <c r="F223" s="47">
        <v>244</v>
      </c>
    </row>
    <row r="224" spans="2:6">
      <c r="B224" s="47">
        <v>2</v>
      </c>
      <c r="C224" s="47" t="s">
        <v>118</v>
      </c>
      <c r="D224" s="47" t="s">
        <v>393</v>
      </c>
      <c r="E224" s="47" t="s">
        <v>415</v>
      </c>
      <c r="F224" s="47">
        <v>245</v>
      </c>
    </row>
    <row r="225" spans="2:6">
      <c r="B225" s="47">
        <v>2</v>
      </c>
      <c r="C225" s="47" t="s">
        <v>118</v>
      </c>
      <c r="D225" s="47" t="s">
        <v>393</v>
      </c>
      <c r="E225" s="47" t="s">
        <v>416</v>
      </c>
      <c r="F225" s="47">
        <v>246</v>
      </c>
    </row>
    <row r="226" spans="2:6">
      <c r="B226" s="47">
        <v>2</v>
      </c>
      <c r="C226" s="47" t="s">
        <v>118</v>
      </c>
      <c r="D226" s="47" t="s">
        <v>393</v>
      </c>
      <c r="E226" s="47" t="s">
        <v>417</v>
      </c>
      <c r="F226" s="47">
        <v>247</v>
      </c>
    </row>
    <row r="227" spans="2:6">
      <c r="B227" s="47">
        <v>2</v>
      </c>
      <c r="C227" s="47" t="s">
        <v>118</v>
      </c>
      <c r="D227" s="47" t="s">
        <v>393</v>
      </c>
      <c r="E227" s="47" t="s">
        <v>418</v>
      </c>
      <c r="F227" s="47">
        <v>248</v>
      </c>
    </row>
    <row r="228" spans="2:6">
      <c r="B228" s="47">
        <v>2</v>
      </c>
      <c r="C228" s="47" t="s">
        <v>118</v>
      </c>
      <c r="D228" s="47" t="s">
        <v>393</v>
      </c>
      <c r="E228" s="47" t="s">
        <v>419</v>
      </c>
      <c r="F228" s="47">
        <v>249</v>
      </c>
    </row>
    <row r="229" spans="2:6">
      <c r="B229" s="47">
        <v>2</v>
      </c>
      <c r="C229" s="47" t="s">
        <v>118</v>
      </c>
      <c r="D229" s="47" t="s">
        <v>393</v>
      </c>
      <c r="E229" s="47" t="s">
        <v>420</v>
      </c>
      <c r="F229" s="47">
        <v>250</v>
      </c>
    </row>
    <row r="230" spans="2:6">
      <c r="B230" s="47">
        <v>2</v>
      </c>
      <c r="C230" s="47" t="s">
        <v>118</v>
      </c>
      <c r="D230" s="47" t="s">
        <v>393</v>
      </c>
      <c r="E230" s="47" t="s">
        <v>421</v>
      </c>
      <c r="F230" s="47">
        <v>251</v>
      </c>
    </row>
    <row r="231" spans="2:6">
      <c r="B231" s="47">
        <v>2</v>
      </c>
      <c r="C231" s="47" t="s">
        <v>118</v>
      </c>
      <c r="D231" s="47" t="s">
        <v>393</v>
      </c>
      <c r="E231" s="47" t="s">
        <v>422</v>
      </c>
      <c r="F231" s="47">
        <v>252</v>
      </c>
    </row>
    <row r="232" spans="2:6">
      <c r="B232" s="47">
        <v>2</v>
      </c>
      <c r="C232" s="47" t="s">
        <v>118</v>
      </c>
      <c r="D232" s="47" t="s">
        <v>393</v>
      </c>
      <c r="E232" s="47" t="s">
        <v>423</v>
      </c>
      <c r="F232" s="47">
        <v>253</v>
      </c>
    </row>
    <row r="233" spans="2:6">
      <c r="B233" s="47">
        <v>2</v>
      </c>
      <c r="C233" s="47" t="s">
        <v>118</v>
      </c>
      <c r="D233" s="47" t="s">
        <v>393</v>
      </c>
      <c r="E233" s="47" t="s">
        <v>424</v>
      </c>
      <c r="F233" s="47">
        <v>254</v>
      </c>
    </row>
    <row r="234" spans="2:6">
      <c r="B234" s="47">
        <v>2</v>
      </c>
      <c r="C234" s="47" t="s">
        <v>118</v>
      </c>
      <c r="D234" s="47" t="s">
        <v>393</v>
      </c>
      <c r="E234" s="47" t="s">
        <v>425</v>
      </c>
      <c r="F234" s="47">
        <v>255</v>
      </c>
    </row>
    <row r="235" spans="2:6">
      <c r="B235" s="47">
        <v>2</v>
      </c>
      <c r="C235" s="47" t="s">
        <v>118</v>
      </c>
      <c r="D235" s="47" t="s">
        <v>393</v>
      </c>
      <c r="E235" s="47" t="s">
        <v>426</v>
      </c>
      <c r="F235" s="47">
        <v>256</v>
      </c>
    </row>
    <row r="236" spans="2:6">
      <c r="B236" s="47">
        <v>2</v>
      </c>
      <c r="C236" s="47" t="s">
        <v>118</v>
      </c>
      <c r="D236" s="47" t="s">
        <v>393</v>
      </c>
      <c r="E236" s="47" t="s">
        <v>427</v>
      </c>
      <c r="F236" s="47">
        <v>257</v>
      </c>
    </row>
    <row r="237" spans="2:6">
      <c r="B237" s="47">
        <v>2</v>
      </c>
      <c r="C237" s="47" t="s">
        <v>118</v>
      </c>
      <c r="D237" s="47" t="s">
        <v>393</v>
      </c>
      <c r="E237" s="47" t="s">
        <v>428</v>
      </c>
      <c r="F237" s="47">
        <v>258</v>
      </c>
    </row>
    <row r="238" spans="2:6">
      <c r="B238" s="47">
        <v>2</v>
      </c>
      <c r="C238" s="47" t="s">
        <v>118</v>
      </c>
      <c r="D238" s="47" t="s">
        <v>393</v>
      </c>
      <c r="E238" s="47" t="s">
        <v>429</v>
      </c>
      <c r="F238" s="47">
        <v>259</v>
      </c>
    </row>
    <row r="239" spans="2:6">
      <c r="B239" s="47">
        <v>2</v>
      </c>
      <c r="C239" s="47" t="s">
        <v>118</v>
      </c>
      <c r="D239" s="47" t="s">
        <v>393</v>
      </c>
      <c r="E239" s="47" t="s">
        <v>430</v>
      </c>
      <c r="F239" s="47">
        <v>260</v>
      </c>
    </row>
    <row r="240" spans="2:6">
      <c r="B240" s="47">
        <v>2</v>
      </c>
      <c r="C240" s="47" t="s">
        <v>118</v>
      </c>
      <c r="D240" s="47" t="s">
        <v>393</v>
      </c>
      <c r="E240" s="47" t="s">
        <v>431</v>
      </c>
      <c r="F240" s="47">
        <v>261</v>
      </c>
    </row>
    <row r="241" spans="2:6">
      <c r="B241" s="47">
        <v>2</v>
      </c>
      <c r="C241" s="47" t="s">
        <v>118</v>
      </c>
      <c r="D241" s="47" t="s">
        <v>393</v>
      </c>
      <c r="E241" s="47" t="s">
        <v>432</v>
      </c>
      <c r="F241" s="47">
        <v>262</v>
      </c>
    </row>
    <row r="242" spans="2:6">
      <c r="B242" s="47">
        <v>2</v>
      </c>
      <c r="C242" s="47" t="s">
        <v>118</v>
      </c>
      <c r="D242" s="47" t="s">
        <v>393</v>
      </c>
      <c r="E242" s="47" t="s">
        <v>433</v>
      </c>
      <c r="F242" s="47">
        <v>263</v>
      </c>
    </row>
    <row r="243" spans="2:6">
      <c r="B243" s="47">
        <v>2</v>
      </c>
      <c r="C243" s="47" t="s">
        <v>118</v>
      </c>
      <c r="D243" s="47" t="s">
        <v>393</v>
      </c>
      <c r="E243" s="47" t="s">
        <v>434</v>
      </c>
      <c r="F243" s="47">
        <v>264</v>
      </c>
    </row>
    <row r="244" spans="2:6">
      <c r="B244" s="47">
        <v>2</v>
      </c>
      <c r="C244" s="47" t="s">
        <v>118</v>
      </c>
      <c r="D244" s="47" t="s">
        <v>393</v>
      </c>
      <c r="E244" s="47" t="s">
        <v>1076</v>
      </c>
      <c r="F244" s="47">
        <v>265</v>
      </c>
    </row>
    <row r="245" spans="2:6">
      <c r="B245" s="47">
        <v>2</v>
      </c>
      <c r="C245" s="47" t="s">
        <v>118</v>
      </c>
      <c r="D245" s="47" t="s">
        <v>393</v>
      </c>
      <c r="E245" s="47" t="s">
        <v>1222</v>
      </c>
      <c r="F245" s="47">
        <v>266</v>
      </c>
    </row>
    <row r="246" spans="2:6">
      <c r="B246" s="47"/>
      <c r="C246" s="47"/>
      <c r="D246" s="47"/>
      <c r="E246" s="47"/>
      <c r="F246" s="47"/>
    </row>
    <row r="247" spans="2:6">
      <c r="B247" s="47"/>
      <c r="C247" s="47"/>
      <c r="D247" s="47"/>
      <c r="E247" s="47"/>
      <c r="F247" s="47"/>
    </row>
    <row r="248" spans="2:6">
      <c r="B248" s="47"/>
      <c r="C248" s="47"/>
      <c r="D248" s="47"/>
      <c r="E248" s="47"/>
      <c r="F248" s="47"/>
    </row>
    <row r="249" spans="2:6">
      <c r="B249" s="47">
        <v>3</v>
      </c>
      <c r="C249" s="47" t="s">
        <v>120</v>
      </c>
      <c r="D249" s="47" t="s">
        <v>1223</v>
      </c>
      <c r="E249" s="47" t="s">
        <v>475</v>
      </c>
      <c r="F249" s="47">
        <v>270</v>
      </c>
    </row>
    <row r="250" spans="2:6">
      <c r="B250" s="47">
        <v>3</v>
      </c>
      <c r="C250" s="47" t="s">
        <v>120</v>
      </c>
      <c r="D250" s="47" t="s">
        <v>1224</v>
      </c>
      <c r="E250" s="47" t="s">
        <v>476</v>
      </c>
      <c r="F250" s="47">
        <v>271</v>
      </c>
    </row>
    <row r="251" spans="2:6">
      <c r="B251" s="47">
        <v>3</v>
      </c>
      <c r="C251" s="47" t="s">
        <v>120</v>
      </c>
      <c r="D251" s="47" t="s">
        <v>1224</v>
      </c>
      <c r="E251" s="47" t="s">
        <v>477</v>
      </c>
      <c r="F251" s="47">
        <v>272</v>
      </c>
    </row>
    <row r="252" spans="2:6">
      <c r="B252" s="47">
        <v>3</v>
      </c>
      <c r="C252" s="47" t="s">
        <v>120</v>
      </c>
      <c r="D252" s="47" t="s">
        <v>1224</v>
      </c>
      <c r="E252" s="47" t="s">
        <v>478</v>
      </c>
      <c r="F252" s="47">
        <v>273</v>
      </c>
    </row>
    <row r="253" spans="2:6">
      <c r="B253" s="47">
        <v>3</v>
      </c>
      <c r="C253" s="47" t="s">
        <v>120</v>
      </c>
      <c r="D253" s="47" t="s">
        <v>1224</v>
      </c>
      <c r="E253" s="47" t="s">
        <v>479</v>
      </c>
      <c r="F253" s="47">
        <v>274</v>
      </c>
    </row>
    <row r="254" spans="2:6">
      <c r="B254" s="47">
        <v>3</v>
      </c>
      <c r="C254" s="47" t="s">
        <v>120</v>
      </c>
      <c r="D254" s="47" t="s">
        <v>1224</v>
      </c>
      <c r="E254" s="47" t="s">
        <v>480</v>
      </c>
      <c r="F254" s="47">
        <v>275</v>
      </c>
    </row>
    <row r="255" spans="2:6">
      <c r="B255" s="47">
        <v>3</v>
      </c>
      <c r="C255" s="47" t="s">
        <v>120</v>
      </c>
      <c r="D255" s="47" t="s">
        <v>1224</v>
      </c>
      <c r="E255" s="47" t="s">
        <v>481</v>
      </c>
      <c r="F255" s="47">
        <v>276</v>
      </c>
    </row>
    <row r="256" spans="2:6">
      <c r="B256" s="47">
        <v>3</v>
      </c>
      <c r="C256" s="47" t="s">
        <v>120</v>
      </c>
      <c r="D256" s="47" t="s">
        <v>1224</v>
      </c>
      <c r="E256" s="47" t="s">
        <v>482</v>
      </c>
      <c r="F256" s="47">
        <v>277</v>
      </c>
    </row>
    <row r="257" spans="2:6">
      <c r="B257" s="47">
        <v>3</v>
      </c>
      <c r="C257" s="47" t="s">
        <v>120</v>
      </c>
      <c r="D257" s="47" t="s">
        <v>1224</v>
      </c>
      <c r="E257" s="47" t="s">
        <v>483</v>
      </c>
      <c r="F257" s="47">
        <v>278</v>
      </c>
    </row>
    <row r="258" spans="2:6">
      <c r="B258" s="47">
        <v>3</v>
      </c>
      <c r="C258" s="47" t="s">
        <v>120</v>
      </c>
      <c r="D258" s="47" t="s">
        <v>1224</v>
      </c>
      <c r="E258" s="47" t="s">
        <v>484</v>
      </c>
      <c r="F258" s="47">
        <v>279</v>
      </c>
    </row>
    <row r="259" spans="2:6">
      <c r="B259" s="47">
        <v>3</v>
      </c>
      <c r="C259" s="47" t="s">
        <v>120</v>
      </c>
      <c r="D259" s="47" t="s">
        <v>1224</v>
      </c>
      <c r="E259" s="47" t="s">
        <v>485</v>
      </c>
      <c r="F259" s="47">
        <v>280</v>
      </c>
    </row>
    <row r="260" spans="2:6">
      <c r="B260" s="47">
        <v>3</v>
      </c>
      <c r="C260" s="47" t="s">
        <v>120</v>
      </c>
      <c r="D260" s="47" t="s">
        <v>1225</v>
      </c>
      <c r="E260" s="47" t="s">
        <v>1089</v>
      </c>
      <c r="F260" s="47">
        <v>281</v>
      </c>
    </row>
    <row r="261" spans="2:6">
      <c r="B261" s="47">
        <v>3</v>
      </c>
      <c r="C261" s="47" t="s">
        <v>120</v>
      </c>
      <c r="D261" s="47" t="s">
        <v>1224</v>
      </c>
      <c r="E261" s="47" t="s">
        <v>486</v>
      </c>
      <c r="F261" s="47">
        <v>282</v>
      </c>
    </row>
    <row r="262" spans="2:6">
      <c r="B262" s="47">
        <v>3</v>
      </c>
      <c r="C262" s="47" t="s">
        <v>120</v>
      </c>
      <c r="D262" s="47" t="s">
        <v>1224</v>
      </c>
      <c r="E262" s="47" t="s">
        <v>487</v>
      </c>
      <c r="F262" s="47">
        <v>283</v>
      </c>
    </row>
    <row r="263" spans="2:6">
      <c r="B263" s="47">
        <v>3</v>
      </c>
      <c r="C263" s="47" t="s">
        <v>120</v>
      </c>
      <c r="D263" s="47" t="s">
        <v>1224</v>
      </c>
      <c r="E263" s="47" t="s">
        <v>488</v>
      </c>
      <c r="F263" s="47">
        <v>284</v>
      </c>
    </row>
    <row r="264" spans="2:6">
      <c r="B264" s="47">
        <v>3</v>
      </c>
      <c r="C264" s="47" t="s">
        <v>120</v>
      </c>
      <c r="D264" s="47" t="s">
        <v>1224</v>
      </c>
      <c r="E264" s="47" t="s">
        <v>1077</v>
      </c>
      <c r="F264" s="47">
        <v>285</v>
      </c>
    </row>
    <row r="265" spans="2:6">
      <c r="B265" s="47"/>
      <c r="C265" s="47"/>
      <c r="D265" s="47"/>
      <c r="E265" s="47"/>
      <c r="F265" s="47"/>
    </row>
    <row r="266" spans="2:6">
      <c r="B266" s="47"/>
      <c r="C266" s="47"/>
      <c r="D266" s="47"/>
      <c r="E266" s="47"/>
      <c r="F266" s="47"/>
    </row>
    <row r="267" spans="2:6">
      <c r="B267" s="47">
        <v>4</v>
      </c>
      <c r="C267" s="47" t="s">
        <v>120</v>
      </c>
      <c r="D267" s="47" t="s">
        <v>489</v>
      </c>
      <c r="E267" s="47" t="s">
        <v>490</v>
      </c>
      <c r="F267" s="47">
        <v>287</v>
      </c>
    </row>
    <row r="268" spans="2:6">
      <c r="B268" s="47">
        <v>4</v>
      </c>
      <c r="C268" s="47" t="s">
        <v>120</v>
      </c>
      <c r="D268" s="47" t="s">
        <v>489</v>
      </c>
      <c r="E268" s="47" t="s">
        <v>491</v>
      </c>
      <c r="F268" s="47">
        <v>288</v>
      </c>
    </row>
    <row r="269" spans="2:6">
      <c r="B269" s="47">
        <v>4</v>
      </c>
      <c r="C269" s="47" t="s">
        <v>120</v>
      </c>
      <c r="D269" s="47" t="s">
        <v>489</v>
      </c>
      <c r="E269" s="47" t="s">
        <v>492</v>
      </c>
      <c r="F269" s="47">
        <v>289</v>
      </c>
    </row>
    <row r="270" spans="2:6">
      <c r="B270" s="47">
        <v>4</v>
      </c>
      <c r="C270" s="47" t="s">
        <v>120</v>
      </c>
      <c r="D270" s="47" t="s">
        <v>489</v>
      </c>
      <c r="E270" s="47" t="s">
        <v>493</v>
      </c>
      <c r="F270" s="47">
        <v>290</v>
      </c>
    </row>
    <row r="271" spans="2:6">
      <c r="B271" s="47">
        <v>4</v>
      </c>
      <c r="C271" s="47" t="s">
        <v>120</v>
      </c>
      <c r="D271" s="47" t="s">
        <v>489</v>
      </c>
      <c r="E271" s="47" t="s">
        <v>494</v>
      </c>
      <c r="F271" s="47">
        <v>291</v>
      </c>
    </row>
    <row r="272" spans="2:6">
      <c r="B272" s="47">
        <v>4</v>
      </c>
      <c r="C272" s="47" t="s">
        <v>120</v>
      </c>
      <c r="D272" s="47" t="s">
        <v>489</v>
      </c>
      <c r="E272" s="47" t="s">
        <v>495</v>
      </c>
      <c r="F272" s="47">
        <v>292</v>
      </c>
    </row>
    <row r="273" spans="2:6">
      <c r="B273" s="47">
        <v>4</v>
      </c>
      <c r="C273" s="47" t="s">
        <v>120</v>
      </c>
      <c r="D273" s="47" t="s">
        <v>489</v>
      </c>
      <c r="E273" s="47" t="s">
        <v>496</v>
      </c>
      <c r="F273" s="47">
        <v>293</v>
      </c>
    </row>
    <row r="274" spans="2:6">
      <c r="B274" s="47">
        <v>4</v>
      </c>
      <c r="C274" s="47" t="s">
        <v>120</v>
      </c>
      <c r="D274" s="47" t="s">
        <v>489</v>
      </c>
      <c r="E274" s="47" t="s">
        <v>497</v>
      </c>
      <c r="F274" s="47">
        <v>294</v>
      </c>
    </row>
    <row r="275" spans="2:6">
      <c r="B275" s="47">
        <v>4</v>
      </c>
      <c r="C275" s="47" t="s">
        <v>120</v>
      </c>
      <c r="D275" s="47" t="s">
        <v>489</v>
      </c>
      <c r="E275" s="47" t="s">
        <v>498</v>
      </c>
      <c r="F275" s="47">
        <v>295</v>
      </c>
    </row>
    <row r="276" spans="2:6">
      <c r="B276" s="47">
        <v>4</v>
      </c>
      <c r="C276" s="47" t="s">
        <v>120</v>
      </c>
      <c r="D276" s="47" t="s">
        <v>489</v>
      </c>
      <c r="E276" s="47" t="s">
        <v>499</v>
      </c>
      <c r="F276" s="47">
        <v>296</v>
      </c>
    </row>
    <row r="277" spans="2:6">
      <c r="B277" s="47">
        <v>4</v>
      </c>
      <c r="C277" s="47" t="s">
        <v>120</v>
      </c>
      <c r="D277" s="47" t="s">
        <v>489</v>
      </c>
      <c r="E277" s="47" t="s">
        <v>500</v>
      </c>
      <c r="F277" s="47">
        <v>297</v>
      </c>
    </row>
    <row r="278" spans="2:6">
      <c r="B278" s="47">
        <v>4</v>
      </c>
      <c r="C278" s="47" t="s">
        <v>120</v>
      </c>
      <c r="D278" s="47" t="s">
        <v>489</v>
      </c>
      <c r="E278" s="47" t="s">
        <v>501</v>
      </c>
      <c r="F278" s="47">
        <v>298</v>
      </c>
    </row>
    <row r="279" spans="2:6">
      <c r="B279" s="47">
        <v>4</v>
      </c>
      <c r="C279" s="47" t="s">
        <v>120</v>
      </c>
      <c r="D279" s="47" t="s">
        <v>489</v>
      </c>
      <c r="E279" s="47" t="s">
        <v>502</v>
      </c>
      <c r="F279" s="47">
        <v>299</v>
      </c>
    </row>
    <row r="280" spans="2:6">
      <c r="B280" s="47">
        <v>4</v>
      </c>
      <c r="C280" s="47" t="s">
        <v>120</v>
      </c>
      <c r="D280" s="47" t="s">
        <v>489</v>
      </c>
      <c r="E280" s="47" t="s">
        <v>503</v>
      </c>
      <c r="F280" s="47">
        <v>300</v>
      </c>
    </row>
    <row r="281" spans="2:6">
      <c r="B281" s="47">
        <v>4</v>
      </c>
      <c r="C281" s="47" t="s">
        <v>120</v>
      </c>
      <c r="D281" s="47" t="s">
        <v>489</v>
      </c>
      <c r="E281" s="47" t="s">
        <v>504</v>
      </c>
      <c r="F281" s="47">
        <v>301</v>
      </c>
    </row>
    <row r="282" spans="2:6">
      <c r="B282" s="47">
        <v>4</v>
      </c>
      <c r="C282" s="47" t="s">
        <v>120</v>
      </c>
      <c r="D282" s="47" t="s">
        <v>489</v>
      </c>
      <c r="E282" s="47" t="s">
        <v>505</v>
      </c>
      <c r="F282" s="47">
        <v>302</v>
      </c>
    </row>
    <row r="283" spans="2:6">
      <c r="B283" s="47">
        <v>4</v>
      </c>
      <c r="C283" s="47" t="s">
        <v>120</v>
      </c>
      <c r="D283" s="47" t="s">
        <v>489</v>
      </c>
      <c r="E283" s="47" t="s">
        <v>506</v>
      </c>
      <c r="F283" s="47">
        <v>303</v>
      </c>
    </row>
    <row r="284" spans="2:6">
      <c r="B284" s="47">
        <v>4</v>
      </c>
      <c r="C284" s="47" t="s">
        <v>120</v>
      </c>
      <c r="D284" s="47" t="s">
        <v>489</v>
      </c>
      <c r="E284" s="47" t="s">
        <v>507</v>
      </c>
      <c r="F284" s="47">
        <v>304</v>
      </c>
    </row>
    <row r="285" spans="2:6">
      <c r="B285" s="47">
        <v>4</v>
      </c>
      <c r="C285" s="47" t="s">
        <v>120</v>
      </c>
      <c r="D285" s="47" t="s">
        <v>489</v>
      </c>
      <c r="E285" s="47" t="s">
        <v>508</v>
      </c>
      <c r="F285" s="47">
        <v>305</v>
      </c>
    </row>
    <row r="286" spans="2:6">
      <c r="B286" s="47">
        <v>4</v>
      </c>
      <c r="C286" s="47" t="s">
        <v>120</v>
      </c>
      <c r="D286" s="47" t="s">
        <v>489</v>
      </c>
      <c r="E286" s="47" t="s">
        <v>509</v>
      </c>
      <c r="F286" s="47">
        <v>306</v>
      </c>
    </row>
    <row r="287" spans="2:6">
      <c r="B287" s="47">
        <v>4</v>
      </c>
      <c r="C287" s="47" t="s">
        <v>120</v>
      </c>
      <c r="D287" s="47" t="s">
        <v>489</v>
      </c>
      <c r="E287" s="47" t="s">
        <v>510</v>
      </c>
      <c r="F287" s="47">
        <v>307</v>
      </c>
    </row>
    <row r="288" spans="2:6">
      <c r="B288" s="47">
        <v>4</v>
      </c>
      <c r="C288" s="47" t="s">
        <v>120</v>
      </c>
      <c r="D288" s="47" t="s">
        <v>489</v>
      </c>
      <c r="E288" s="47" t="s">
        <v>511</v>
      </c>
      <c r="F288" s="47">
        <v>308</v>
      </c>
    </row>
    <row r="289" spans="2:6">
      <c r="B289" s="47">
        <v>4</v>
      </c>
      <c r="C289" s="47" t="s">
        <v>120</v>
      </c>
      <c r="D289" s="47" t="s">
        <v>489</v>
      </c>
      <c r="E289" s="47" t="s">
        <v>512</v>
      </c>
      <c r="F289" s="47">
        <v>309</v>
      </c>
    </row>
    <row r="290" spans="2:6">
      <c r="B290" s="47">
        <v>4</v>
      </c>
      <c r="C290" s="47" t="s">
        <v>120</v>
      </c>
      <c r="D290" s="47" t="s">
        <v>489</v>
      </c>
      <c r="E290" s="47" t="s">
        <v>513</v>
      </c>
      <c r="F290" s="47">
        <v>310</v>
      </c>
    </row>
    <row r="291" spans="2:6">
      <c r="B291" s="47"/>
      <c r="C291" s="47"/>
      <c r="D291" s="47"/>
      <c r="E291" s="47"/>
      <c r="F291" s="47"/>
    </row>
    <row r="292" spans="2:6">
      <c r="B292" s="47"/>
      <c r="C292" s="47"/>
      <c r="D292" s="47"/>
      <c r="E292" s="47"/>
      <c r="F292" s="47"/>
    </row>
    <row r="293" spans="2:6">
      <c r="B293" s="47">
        <v>5</v>
      </c>
      <c r="C293" s="47" t="s">
        <v>131</v>
      </c>
      <c r="D293" s="47" t="s">
        <v>712</v>
      </c>
      <c r="E293" s="47" t="s">
        <v>713</v>
      </c>
      <c r="F293" s="47">
        <v>312</v>
      </c>
    </row>
    <row r="294" spans="2:6">
      <c r="B294" s="47">
        <v>5</v>
      </c>
      <c r="C294" s="47" t="s">
        <v>131</v>
      </c>
      <c r="D294" s="47" t="s">
        <v>712</v>
      </c>
      <c r="E294" s="47" t="s">
        <v>714</v>
      </c>
      <c r="F294" s="47">
        <v>313</v>
      </c>
    </row>
    <row r="295" spans="2:6">
      <c r="B295" s="47">
        <v>5</v>
      </c>
      <c r="C295" s="47" t="s">
        <v>131</v>
      </c>
      <c r="D295" s="47" t="s">
        <v>712</v>
      </c>
      <c r="E295" s="47" t="s">
        <v>715</v>
      </c>
      <c r="F295" s="47">
        <v>314</v>
      </c>
    </row>
    <row r="296" spans="2:6">
      <c r="B296" s="47">
        <v>5</v>
      </c>
      <c r="C296" s="47" t="s">
        <v>131</v>
      </c>
      <c r="D296" s="47" t="s">
        <v>712</v>
      </c>
      <c r="E296" s="47" t="s">
        <v>716</v>
      </c>
      <c r="F296" s="47">
        <v>315</v>
      </c>
    </row>
    <row r="297" spans="2:6">
      <c r="B297" s="47">
        <v>5</v>
      </c>
      <c r="C297" s="47" t="s">
        <v>131</v>
      </c>
      <c r="D297" s="47" t="s">
        <v>712</v>
      </c>
      <c r="E297" s="47" t="s">
        <v>717</v>
      </c>
      <c r="F297" s="47">
        <v>316</v>
      </c>
    </row>
    <row r="298" spans="2:6">
      <c r="B298" s="47">
        <v>5</v>
      </c>
      <c r="C298" s="47" t="s">
        <v>131</v>
      </c>
      <c r="D298" s="47" t="s">
        <v>712</v>
      </c>
      <c r="E298" s="47" t="s">
        <v>718</v>
      </c>
      <c r="F298" s="47">
        <v>317</v>
      </c>
    </row>
    <row r="299" spans="2:6">
      <c r="B299" s="47">
        <v>5</v>
      </c>
      <c r="C299" s="47" t="s">
        <v>131</v>
      </c>
      <c r="D299" s="47" t="s">
        <v>712</v>
      </c>
      <c r="E299" s="47" t="s">
        <v>719</v>
      </c>
      <c r="F299" s="47">
        <v>318</v>
      </c>
    </row>
    <row r="300" spans="2:6">
      <c r="B300" s="47">
        <v>5</v>
      </c>
      <c r="C300" s="47" t="s">
        <v>131</v>
      </c>
      <c r="D300" s="47" t="s">
        <v>712</v>
      </c>
      <c r="E300" s="47" t="s">
        <v>720</v>
      </c>
      <c r="F300" s="47">
        <v>319</v>
      </c>
    </row>
    <row r="301" spans="2:6">
      <c r="B301" s="47">
        <v>5</v>
      </c>
      <c r="C301" s="47" t="s">
        <v>131</v>
      </c>
      <c r="D301" s="47" t="s">
        <v>712</v>
      </c>
      <c r="E301" s="47" t="s">
        <v>721</v>
      </c>
      <c r="F301" s="47">
        <v>320</v>
      </c>
    </row>
    <row r="302" spans="2:6">
      <c r="B302" s="47">
        <v>5</v>
      </c>
      <c r="C302" s="47" t="s">
        <v>131</v>
      </c>
      <c r="D302" s="47" t="s">
        <v>712</v>
      </c>
      <c r="E302" s="47" t="s">
        <v>722</v>
      </c>
      <c r="F302" s="47">
        <v>321</v>
      </c>
    </row>
    <row r="303" spans="2:6">
      <c r="B303" s="47">
        <v>5</v>
      </c>
      <c r="C303" s="47" t="s">
        <v>131</v>
      </c>
      <c r="D303" s="47" t="s">
        <v>712</v>
      </c>
      <c r="E303" s="47" t="s">
        <v>723</v>
      </c>
      <c r="F303" s="47">
        <v>322</v>
      </c>
    </row>
    <row r="304" spans="2:6">
      <c r="B304" s="47">
        <v>5</v>
      </c>
      <c r="C304" s="47" t="s">
        <v>131</v>
      </c>
      <c r="D304" s="47" t="s">
        <v>712</v>
      </c>
      <c r="E304" s="47" t="s">
        <v>712</v>
      </c>
      <c r="F304" s="47">
        <v>323</v>
      </c>
    </row>
    <row r="305" spans="2:6">
      <c r="B305" s="47">
        <v>5</v>
      </c>
      <c r="C305" s="47" t="s">
        <v>131</v>
      </c>
      <c r="D305" s="47" t="s">
        <v>712</v>
      </c>
      <c r="E305" s="47" t="s">
        <v>724</v>
      </c>
      <c r="F305" s="47">
        <v>324</v>
      </c>
    </row>
    <row r="306" spans="2:6">
      <c r="B306" s="47">
        <v>5</v>
      </c>
      <c r="C306" s="47" t="s">
        <v>131</v>
      </c>
      <c r="D306" s="47" t="s">
        <v>712</v>
      </c>
      <c r="E306" s="47" t="s">
        <v>725</v>
      </c>
      <c r="F306" s="47">
        <v>325</v>
      </c>
    </row>
    <row r="307" spans="2:6">
      <c r="B307" s="47">
        <v>5</v>
      </c>
      <c r="C307" s="47" t="s">
        <v>131</v>
      </c>
      <c r="D307" s="47" t="s">
        <v>712</v>
      </c>
      <c r="E307" s="47" t="s">
        <v>726</v>
      </c>
      <c r="F307" s="47">
        <v>326</v>
      </c>
    </row>
    <row r="308" spans="2:6">
      <c r="B308" s="47"/>
      <c r="C308" s="47"/>
      <c r="D308" s="47"/>
      <c r="E308" s="47"/>
      <c r="F308" s="47"/>
    </row>
    <row r="309" spans="2:6">
      <c r="B309" s="47"/>
      <c r="C309" s="47"/>
      <c r="D309" s="47"/>
      <c r="E309" s="47"/>
      <c r="F309" s="47"/>
    </row>
    <row r="310" spans="2:6">
      <c r="B310" s="47">
        <v>6</v>
      </c>
      <c r="C310" s="47" t="s">
        <v>131</v>
      </c>
      <c r="D310" s="47" t="s">
        <v>727</v>
      </c>
      <c r="E310" s="47" t="s">
        <v>728</v>
      </c>
      <c r="F310" s="47">
        <v>328</v>
      </c>
    </row>
    <row r="311" spans="2:6">
      <c r="B311" s="47">
        <v>6</v>
      </c>
      <c r="C311" s="47" t="s">
        <v>131</v>
      </c>
      <c r="D311" s="47" t="s">
        <v>727</v>
      </c>
      <c r="E311" s="47" t="s">
        <v>729</v>
      </c>
      <c r="F311" s="47">
        <v>329</v>
      </c>
    </row>
    <row r="312" spans="2:6">
      <c r="B312" s="47">
        <v>6</v>
      </c>
      <c r="C312" s="47" t="s">
        <v>131</v>
      </c>
      <c r="D312" s="47" t="s">
        <v>727</v>
      </c>
      <c r="E312" s="47" t="s">
        <v>730</v>
      </c>
      <c r="F312" s="47">
        <v>330</v>
      </c>
    </row>
    <row r="313" spans="2:6">
      <c r="B313" s="47">
        <v>6</v>
      </c>
      <c r="C313" s="47" t="s">
        <v>131</v>
      </c>
      <c r="D313" s="47" t="s">
        <v>727</v>
      </c>
      <c r="E313" s="47" t="s">
        <v>731</v>
      </c>
      <c r="F313" s="47">
        <v>331</v>
      </c>
    </row>
    <row r="314" spans="2:6">
      <c r="B314" s="47">
        <v>6</v>
      </c>
      <c r="C314" s="47" t="s">
        <v>131</v>
      </c>
      <c r="D314" s="47" t="s">
        <v>727</v>
      </c>
      <c r="E314" s="47" t="s">
        <v>732</v>
      </c>
      <c r="F314" s="47">
        <v>332</v>
      </c>
    </row>
    <row r="315" spans="2:6">
      <c r="B315" s="47">
        <v>6</v>
      </c>
      <c r="C315" s="47" t="s">
        <v>131</v>
      </c>
      <c r="D315" s="47" t="s">
        <v>727</v>
      </c>
      <c r="E315" s="47" t="s">
        <v>733</v>
      </c>
      <c r="F315" s="47">
        <v>333</v>
      </c>
    </row>
    <row r="316" spans="2:6">
      <c r="B316" s="47">
        <v>6</v>
      </c>
      <c r="C316" s="47" t="s">
        <v>131</v>
      </c>
      <c r="D316" s="47" t="s">
        <v>727</v>
      </c>
      <c r="E316" s="47" t="s">
        <v>734</v>
      </c>
      <c r="F316" s="47">
        <v>334</v>
      </c>
    </row>
    <row r="317" spans="2:6">
      <c r="B317" s="47">
        <v>6</v>
      </c>
      <c r="C317" s="47" t="s">
        <v>131</v>
      </c>
      <c r="D317" s="47" t="s">
        <v>727</v>
      </c>
      <c r="E317" s="47" t="s">
        <v>735</v>
      </c>
      <c r="F317" s="47">
        <v>335</v>
      </c>
    </row>
    <row r="318" spans="2:6">
      <c r="B318" s="47">
        <v>6</v>
      </c>
      <c r="C318" s="47" t="s">
        <v>131</v>
      </c>
      <c r="D318" s="47" t="s">
        <v>727</v>
      </c>
      <c r="E318" s="47" t="s">
        <v>736</v>
      </c>
      <c r="F318" s="47">
        <v>336</v>
      </c>
    </row>
    <row r="319" spans="2:6">
      <c r="B319" s="47">
        <v>6</v>
      </c>
      <c r="C319" s="47" t="s">
        <v>131</v>
      </c>
      <c r="D319" s="47" t="s">
        <v>727</v>
      </c>
      <c r="E319" s="47" t="s">
        <v>737</v>
      </c>
      <c r="F319" s="47">
        <v>337</v>
      </c>
    </row>
    <row r="320" spans="2:6">
      <c r="B320" s="47">
        <v>6</v>
      </c>
      <c r="C320" s="47" t="s">
        <v>131</v>
      </c>
      <c r="D320" s="47" t="s">
        <v>727</v>
      </c>
      <c r="E320" s="47" t="s">
        <v>738</v>
      </c>
      <c r="F320" s="47">
        <v>338</v>
      </c>
    </row>
    <row r="321" spans="2:6">
      <c r="B321" s="47">
        <v>6</v>
      </c>
      <c r="C321" s="47" t="s">
        <v>131</v>
      </c>
      <c r="D321" s="47" t="s">
        <v>727</v>
      </c>
      <c r="E321" s="47" t="s">
        <v>739</v>
      </c>
      <c r="F321" s="47">
        <v>339</v>
      </c>
    </row>
    <row r="322" spans="2:6">
      <c r="B322" s="47">
        <v>6</v>
      </c>
      <c r="C322" s="47" t="s">
        <v>131</v>
      </c>
      <c r="D322" s="47" t="s">
        <v>727</v>
      </c>
      <c r="E322" s="47" t="s">
        <v>740</v>
      </c>
      <c r="F322" s="47">
        <v>340</v>
      </c>
    </row>
    <row r="323" spans="2:6">
      <c r="B323" s="47">
        <v>6</v>
      </c>
      <c r="C323" s="47" t="s">
        <v>131</v>
      </c>
      <c r="D323" s="47" t="s">
        <v>727</v>
      </c>
      <c r="E323" s="47" t="s">
        <v>741</v>
      </c>
      <c r="F323" s="47">
        <v>341</v>
      </c>
    </row>
    <row r="324" spans="2:6">
      <c r="B324" s="47">
        <v>6</v>
      </c>
      <c r="C324" s="47" t="s">
        <v>131</v>
      </c>
      <c r="D324" s="47" t="s">
        <v>727</v>
      </c>
      <c r="E324" s="47" t="s">
        <v>742</v>
      </c>
      <c r="F324" s="47">
        <v>342</v>
      </c>
    </row>
    <row r="325" spans="2:6">
      <c r="B325" s="47">
        <v>6</v>
      </c>
      <c r="C325" s="47" t="s">
        <v>131</v>
      </c>
      <c r="D325" s="47" t="s">
        <v>727</v>
      </c>
      <c r="E325" s="47" t="s">
        <v>743</v>
      </c>
      <c r="F325" s="47">
        <v>343</v>
      </c>
    </row>
    <row r="326" spans="2:6">
      <c r="B326" s="47">
        <v>6</v>
      </c>
      <c r="C326" s="47" t="s">
        <v>131</v>
      </c>
      <c r="D326" s="47" t="s">
        <v>727</v>
      </c>
      <c r="E326" s="47" t="s">
        <v>744</v>
      </c>
      <c r="F326" s="47">
        <v>344</v>
      </c>
    </row>
    <row r="327" spans="2:6">
      <c r="B327" s="47">
        <v>6</v>
      </c>
      <c r="C327" s="47" t="s">
        <v>131</v>
      </c>
      <c r="D327" s="47" t="s">
        <v>727</v>
      </c>
      <c r="E327" s="47" t="s">
        <v>745</v>
      </c>
      <c r="F327" s="47">
        <v>345</v>
      </c>
    </row>
    <row r="328" spans="2:6">
      <c r="B328" s="47">
        <v>6</v>
      </c>
      <c r="C328" s="47" t="s">
        <v>131</v>
      </c>
      <c r="D328" s="47" t="s">
        <v>727</v>
      </c>
      <c r="E328" s="47" t="s">
        <v>746</v>
      </c>
      <c r="F328" s="47">
        <v>346</v>
      </c>
    </row>
    <row r="329" spans="2:6">
      <c r="B329" s="47">
        <v>6</v>
      </c>
      <c r="C329" s="47" t="s">
        <v>131</v>
      </c>
      <c r="D329" s="47" t="s">
        <v>727</v>
      </c>
      <c r="E329" s="47" t="s">
        <v>747</v>
      </c>
      <c r="F329" s="47">
        <v>347</v>
      </c>
    </row>
    <row r="330" spans="2:6">
      <c r="B330" s="47">
        <v>6</v>
      </c>
      <c r="C330" s="47" t="s">
        <v>131</v>
      </c>
      <c r="D330" s="47" t="s">
        <v>727</v>
      </c>
      <c r="E330" s="47" t="s">
        <v>748</v>
      </c>
      <c r="F330" s="47">
        <v>348</v>
      </c>
    </row>
    <row r="331" spans="2:6">
      <c r="B331" s="47">
        <v>6</v>
      </c>
      <c r="C331" s="47" t="s">
        <v>131</v>
      </c>
      <c r="D331" s="47" t="s">
        <v>727</v>
      </c>
      <c r="E331" s="47" t="s">
        <v>749</v>
      </c>
      <c r="F331" s="47">
        <v>349</v>
      </c>
    </row>
    <row r="332" spans="2:6">
      <c r="B332" s="47">
        <v>6</v>
      </c>
      <c r="C332" s="47" t="s">
        <v>131</v>
      </c>
      <c r="D332" s="47" t="s">
        <v>727</v>
      </c>
      <c r="E332" s="47" t="s">
        <v>750</v>
      </c>
      <c r="F332" s="47">
        <v>350</v>
      </c>
    </row>
    <row r="333" spans="2:6">
      <c r="B333" s="47">
        <v>6</v>
      </c>
      <c r="C333" s="47" t="s">
        <v>131</v>
      </c>
      <c r="D333" s="47" t="s">
        <v>727</v>
      </c>
      <c r="E333" s="47" t="s">
        <v>751</v>
      </c>
      <c r="F333" s="47">
        <v>351</v>
      </c>
    </row>
    <row r="334" spans="2:6">
      <c r="B334" s="47">
        <v>6</v>
      </c>
      <c r="C334" s="47" t="s">
        <v>131</v>
      </c>
      <c r="D334" s="47" t="s">
        <v>727</v>
      </c>
      <c r="E334" s="47" t="s">
        <v>752</v>
      </c>
      <c r="F334" s="47">
        <v>352</v>
      </c>
    </row>
    <row r="335" spans="2:6">
      <c r="B335" s="47">
        <v>6</v>
      </c>
      <c r="C335" s="47" t="s">
        <v>131</v>
      </c>
      <c r="D335" s="47" t="s">
        <v>727</v>
      </c>
      <c r="E335" s="47" t="s">
        <v>753</v>
      </c>
      <c r="F335" s="47">
        <v>353</v>
      </c>
    </row>
    <row r="336" spans="2:6">
      <c r="B336" s="47">
        <v>6</v>
      </c>
      <c r="C336" s="47" t="s">
        <v>131</v>
      </c>
      <c r="D336" s="47" t="s">
        <v>727</v>
      </c>
      <c r="E336" s="47" t="s">
        <v>754</v>
      </c>
      <c r="F336" s="47">
        <v>354</v>
      </c>
    </row>
    <row r="337" spans="2:6">
      <c r="B337" s="47">
        <v>6</v>
      </c>
      <c r="C337" s="47" t="s">
        <v>131</v>
      </c>
      <c r="D337" s="47" t="s">
        <v>727</v>
      </c>
      <c r="E337" s="47" t="s">
        <v>1078</v>
      </c>
      <c r="F337" s="47">
        <v>355</v>
      </c>
    </row>
    <row r="338" spans="2:6">
      <c r="B338" s="47"/>
      <c r="C338" s="47"/>
      <c r="D338" s="47"/>
      <c r="E338" s="47"/>
      <c r="F338" s="47"/>
    </row>
    <row r="339" spans="2:6">
      <c r="B339" s="47"/>
      <c r="C339" s="47"/>
      <c r="D339" s="47"/>
      <c r="E339" s="47"/>
      <c r="F339" s="47"/>
    </row>
    <row r="340" spans="2:6">
      <c r="B340" s="47">
        <v>7</v>
      </c>
      <c r="C340" s="47" t="s">
        <v>131</v>
      </c>
      <c r="D340" s="47" t="s">
        <v>1226</v>
      </c>
      <c r="E340" s="47" t="s">
        <v>644</v>
      </c>
      <c r="F340" s="47">
        <v>357</v>
      </c>
    </row>
    <row r="341" spans="2:6">
      <c r="B341" s="47">
        <v>7</v>
      </c>
      <c r="C341" s="47" t="s">
        <v>131</v>
      </c>
      <c r="D341" s="47" t="s">
        <v>1226</v>
      </c>
      <c r="E341" s="47" t="s">
        <v>645</v>
      </c>
      <c r="F341" s="47">
        <v>358</v>
      </c>
    </row>
    <row r="342" spans="2:6">
      <c r="B342" s="47">
        <v>7</v>
      </c>
      <c r="C342" s="47" t="s">
        <v>131</v>
      </c>
      <c r="D342" s="47" t="s">
        <v>1227</v>
      </c>
      <c r="E342" s="47" t="s">
        <v>646</v>
      </c>
      <c r="F342" s="47">
        <v>359</v>
      </c>
    </row>
    <row r="343" spans="2:6">
      <c r="B343" s="47">
        <v>7</v>
      </c>
      <c r="C343" s="47" t="s">
        <v>131</v>
      </c>
      <c r="D343" s="47" t="s">
        <v>1227</v>
      </c>
      <c r="E343" s="47" t="s">
        <v>647</v>
      </c>
      <c r="F343" s="47">
        <v>360</v>
      </c>
    </row>
    <row r="344" spans="2:6">
      <c r="B344" s="47">
        <v>7</v>
      </c>
      <c r="C344" s="47" t="s">
        <v>131</v>
      </c>
      <c r="D344" s="47" t="s">
        <v>1227</v>
      </c>
      <c r="E344" s="47" t="s">
        <v>648</v>
      </c>
      <c r="F344" s="47">
        <v>361</v>
      </c>
    </row>
    <row r="345" spans="2:6">
      <c r="B345" s="47">
        <v>7</v>
      </c>
      <c r="C345" s="47" t="s">
        <v>131</v>
      </c>
      <c r="D345" s="47" t="s">
        <v>1227</v>
      </c>
      <c r="E345" s="47" t="s">
        <v>649</v>
      </c>
      <c r="F345" s="47">
        <v>362</v>
      </c>
    </row>
    <row r="346" spans="2:6">
      <c r="B346" s="47">
        <v>7</v>
      </c>
      <c r="C346" s="47" t="s">
        <v>131</v>
      </c>
      <c r="D346" s="47" t="s">
        <v>1227</v>
      </c>
      <c r="E346" s="47" t="s">
        <v>650</v>
      </c>
      <c r="F346" s="47">
        <v>363</v>
      </c>
    </row>
    <row r="347" spans="2:6">
      <c r="B347" s="47">
        <v>7</v>
      </c>
      <c r="C347" s="47" t="s">
        <v>131</v>
      </c>
      <c r="D347" s="47" t="s">
        <v>1227</v>
      </c>
      <c r="E347" s="47" t="s">
        <v>651</v>
      </c>
      <c r="F347" s="47">
        <v>364</v>
      </c>
    </row>
    <row r="348" spans="2:6">
      <c r="B348" s="47">
        <v>7</v>
      </c>
      <c r="C348" s="47" t="s">
        <v>131</v>
      </c>
      <c r="D348" s="47" t="s">
        <v>1227</v>
      </c>
      <c r="E348" s="47" t="s">
        <v>652</v>
      </c>
      <c r="F348" s="47">
        <v>365</v>
      </c>
    </row>
    <row r="349" spans="2:6">
      <c r="B349" s="47">
        <v>7</v>
      </c>
      <c r="C349" s="47" t="s">
        <v>131</v>
      </c>
      <c r="D349" s="47" t="s">
        <v>1227</v>
      </c>
      <c r="E349" s="47" t="s">
        <v>653</v>
      </c>
      <c r="F349" s="47">
        <v>366</v>
      </c>
    </row>
    <row r="350" spans="2:6">
      <c r="B350" s="47">
        <v>7</v>
      </c>
      <c r="C350" s="47" t="s">
        <v>131</v>
      </c>
      <c r="D350" s="47" t="s">
        <v>1227</v>
      </c>
      <c r="E350" s="47" t="s">
        <v>1001</v>
      </c>
      <c r="F350" s="47">
        <v>367</v>
      </c>
    </row>
    <row r="351" spans="2:6">
      <c r="B351" s="47">
        <v>7</v>
      </c>
      <c r="C351" s="47" t="s">
        <v>131</v>
      </c>
      <c r="D351" s="47" t="s">
        <v>1228</v>
      </c>
      <c r="E351" s="47" t="s">
        <v>654</v>
      </c>
      <c r="F351" s="47">
        <v>368</v>
      </c>
    </row>
    <row r="352" spans="2:6">
      <c r="B352" s="47">
        <v>7</v>
      </c>
      <c r="C352" s="47" t="s">
        <v>131</v>
      </c>
      <c r="D352" s="47" t="s">
        <v>1227</v>
      </c>
      <c r="E352" s="47" t="s">
        <v>655</v>
      </c>
      <c r="F352" s="47">
        <v>369</v>
      </c>
    </row>
    <row r="353" spans="2:6">
      <c r="B353" s="47">
        <v>7</v>
      </c>
      <c r="C353" s="47" t="s">
        <v>131</v>
      </c>
      <c r="D353" s="47" t="s">
        <v>1227</v>
      </c>
      <c r="E353" s="47" t="s">
        <v>656</v>
      </c>
      <c r="F353" s="47">
        <v>370</v>
      </c>
    </row>
    <row r="354" spans="2:6">
      <c r="B354" s="47">
        <v>7</v>
      </c>
      <c r="C354" s="47" t="s">
        <v>131</v>
      </c>
      <c r="D354" s="47" t="s">
        <v>1227</v>
      </c>
      <c r="E354" s="47" t="s">
        <v>657</v>
      </c>
      <c r="F354" s="47">
        <v>371</v>
      </c>
    </row>
    <row r="355" spans="2:6">
      <c r="B355" s="47">
        <v>7</v>
      </c>
      <c r="C355" s="47" t="s">
        <v>131</v>
      </c>
      <c r="D355" s="47" t="s">
        <v>1227</v>
      </c>
      <c r="E355" s="47" t="s">
        <v>658</v>
      </c>
      <c r="F355" s="47">
        <v>372</v>
      </c>
    </row>
    <row r="356" spans="2:6">
      <c r="B356" s="47">
        <v>7</v>
      </c>
      <c r="C356" s="47" t="s">
        <v>131</v>
      </c>
      <c r="D356" s="47" t="s">
        <v>1227</v>
      </c>
      <c r="E356" s="47" t="s">
        <v>659</v>
      </c>
      <c r="F356" s="47">
        <v>373</v>
      </c>
    </row>
    <row r="357" spans="2:6">
      <c r="B357" s="47">
        <v>7</v>
      </c>
      <c r="C357" s="47" t="s">
        <v>131</v>
      </c>
      <c r="D357" s="47" t="s">
        <v>1227</v>
      </c>
      <c r="E357" s="47" t="s">
        <v>660</v>
      </c>
      <c r="F357" s="47">
        <v>374</v>
      </c>
    </row>
    <row r="358" spans="2:6">
      <c r="B358" s="47">
        <v>7</v>
      </c>
      <c r="C358" s="47" t="s">
        <v>131</v>
      </c>
      <c r="D358" s="47" t="s">
        <v>1227</v>
      </c>
      <c r="E358" s="47" t="s">
        <v>661</v>
      </c>
      <c r="F358" s="47">
        <v>375</v>
      </c>
    </row>
    <row r="359" spans="2:6">
      <c r="B359" s="47">
        <v>7</v>
      </c>
      <c r="C359" s="47" t="s">
        <v>131</v>
      </c>
      <c r="D359" s="47" t="s">
        <v>1227</v>
      </c>
      <c r="E359" s="47" t="s">
        <v>662</v>
      </c>
      <c r="F359" s="47">
        <v>376</v>
      </c>
    </row>
    <row r="360" spans="2:6">
      <c r="B360" s="47">
        <v>7</v>
      </c>
      <c r="C360" s="47" t="s">
        <v>131</v>
      </c>
      <c r="D360" s="47" t="s">
        <v>1227</v>
      </c>
      <c r="E360" s="47" t="s">
        <v>663</v>
      </c>
      <c r="F360" s="47">
        <v>377</v>
      </c>
    </row>
    <row r="361" spans="2:6">
      <c r="B361" s="47">
        <v>7</v>
      </c>
      <c r="C361" s="47" t="s">
        <v>131</v>
      </c>
      <c r="D361" s="47" t="s">
        <v>1226</v>
      </c>
      <c r="E361" s="47" t="s">
        <v>664</v>
      </c>
      <c r="F361" s="47">
        <v>378</v>
      </c>
    </row>
    <row r="362" spans="2:6">
      <c r="B362" s="47">
        <v>7</v>
      </c>
      <c r="C362" s="47" t="s">
        <v>131</v>
      </c>
      <c r="D362" s="47" t="s">
        <v>1227</v>
      </c>
      <c r="E362" s="47" t="s">
        <v>665</v>
      </c>
      <c r="F362" s="47">
        <v>379</v>
      </c>
    </row>
    <row r="363" spans="2:6">
      <c r="B363" s="47">
        <v>7</v>
      </c>
      <c r="C363" s="47" t="s">
        <v>131</v>
      </c>
      <c r="D363" s="47" t="s">
        <v>1227</v>
      </c>
      <c r="E363" s="47" t="s">
        <v>666</v>
      </c>
      <c r="F363" s="47">
        <v>380</v>
      </c>
    </row>
    <row r="364" spans="2:6">
      <c r="B364" s="47">
        <v>7</v>
      </c>
      <c r="C364" s="47" t="s">
        <v>131</v>
      </c>
      <c r="D364" s="47" t="s">
        <v>1227</v>
      </c>
      <c r="E364" s="47" t="s">
        <v>667</v>
      </c>
      <c r="F364" s="47">
        <v>381</v>
      </c>
    </row>
    <row r="365" spans="2:6">
      <c r="B365" s="47">
        <v>7</v>
      </c>
      <c r="C365" s="47" t="s">
        <v>131</v>
      </c>
      <c r="D365" s="47" t="s">
        <v>1227</v>
      </c>
      <c r="E365" s="47" t="s">
        <v>668</v>
      </c>
      <c r="F365" s="47">
        <v>382</v>
      </c>
    </row>
    <row r="366" spans="2:6">
      <c r="B366" s="47">
        <v>7</v>
      </c>
      <c r="C366" s="47" t="s">
        <v>131</v>
      </c>
      <c r="D366" s="47" t="s">
        <v>1227</v>
      </c>
      <c r="E366" s="47" t="s">
        <v>669</v>
      </c>
      <c r="F366" s="47">
        <v>383</v>
      </c>
    </row>
    <row r="367" spans="2:6">
      <c r="B367" s="47">
        <v>7</v>
      </c>
      <c r="C367" s="47" t="s">
        <v>131</v>
      </c>
      <c r="D367" s="47" t="s">
        <v>1227</v>
      </c>
      <c r="E367" s="47" t="s">
        <v>670</v>
      </c>
      <c r="F367" s="47">
        <v>384</v>
      </c>
    </row>
    <row r="368" spans="2:6">
      <c r="B368" s="47">
        <v>7</v>
      </c>
      <c r="C368" s="47" t="s">
        <v>131</v>
      </c>
      <c r="D368" s="47" t="s">
        <v>1227</v>
      </c>
      <c r="E368" s="47" t="s">
        <v>671</v>
      </c>
      <c r="F368" s="47">
        <v>385</v>
      </c>
    </row>
    <row r="369" spans="2:6">
      <c r="B369" s="47">
        <v>7</v>
      </c>
      <c r="C369" s="47" t="s">
        <v>131</v>
      </c>
      <c r="D369" s="47" t="s">
        <v>1227</v>
      </c>
      <c r="E369" s="47" t="s">
        <v>1079</v>
      </c>
      <c r="F369" s="47">
        <v>386</v>
      </c>
    </row>
    <row r="370" spans="2:6">
      <c r="B370" s="47"/>
      <c r="C370" s="47"/>
      <c r="D370" s="47"/>
      <c r="E370" s="47"/>
      <c r="F370" s="47"/>
    </row>
    <row r="371" spans="2:6">
      <c r="B371" s="47"/>
      <c r="C371" s="47"/>
      <c r="D371" s="47"/>
      <c r="E371" s="47"/>
      <c r="F371" s="47"/>
    </row>
    <row r="372" spans="2:6">
      <c r="B372" s="47">
        <v>8</v>
      </c>
      <c r="C372" s="47" t="s">
        <v>131</v>
      </c>
      <c r="D372" s="47" t="s">
        <v>996</v>
      </c>
      <c r="E372" s="47" t="s">
        <v>672</v>
      </c>
      <c r="F372" s="47">
        <v>388</v>
      </c>
    </row>
    <row r="373" spans="2:6">
      <c r="B373" s="47">
        <v>8</v>
      </c>
      <c r="C373" s="47" t="s">
        <v>131</v>
      </c>
      <c r="D373" s="47" t="s">
        <v>996</v>
      </c>
      <c r="E373" s="47" t="s">
        <v>673</v>
      </c>
      <c r="F373" s="47">
        <v>389</v>
      </c>
    </row>
    <row r="374" spans="2:6">
      <c r="B374" s="47">
        <v>8</v>
      </c>
      <c r="C374" s="47" t="s">
        <v>131</v>
      </c>
      <c r="D374" s="47" t="s">
        <v>996</v>
      </c>
      <c r="E374" s="47" t="s">
        <v>674</v>
      </c>
      <c r="F374" s="47">
        <v>390</v>
      </c>
    </row>
    <row r="375" spans="2:6">
      <c r="B375" s="47">
        <v>8</v>
      </c>
      <c r="C375" s="47" t="s">
        <v>131</v>
      </c>
      <c r="D375" s="47" t="s">
        <v>996</v>
      </c>
      <c r="E375" s="47" t="s">
        <v>675</v>
      </c>
      <c r="F375" s="47">
        <v>391</v>
      </c>
    </row>
    <row r="376" spans="2:6">
      <c r="B376" s="47">
        <v>8</v>
      </c>
      <c r="C376" s="47" t="s">
        <v>131</v>
      </c>
      <c r="D376" s="47" t="s">
        <v>996</v>
      </c>
      <c r="E376" s="47" t="s">
        <v>676</v>
      </c>
      <c r="F376" s="47">
        <v>392</v>
      </c>
    </row>
    <row r="377" spans="2:6">
      <c r="B377" s="47">
        <v>8</v>
      </c>
      <c r="C377" s="47" t="s">
        <v>131</v>
      </c>
      <c r="D377" s="47" t="s">
        <v>996</v>
      </c>
      <c r="E377" s="47" t="s">
        <v>677</v>
      </c>
      <c r="F377" s="47">
        <v>393</v>
      </c>
    </row>
    <row r="378" spans="2:6">
      <c r="B378" s="47">
        <v>8</v>
      </c>
      <c r="C378" s="47" t="s">
        <v>131</v>
      </c>
      <c r="D378" s="47" t="s">
        <v>996</v>
      </c>
      <c r="E378" s="47" t="s">
        <v>678</v>
      </c>
      <c r="F378" s="47">
        <v>394</v>
      </c>
    </row>
    <row r="379" spans="2:6">
      <c r="B379" s="47">
        <v>8</v>
      </c>
      <c r="C379" s="47" t="s">
        <v>131</v>
      </c>
      <c r="D379" s="47" t="s">
        <v>996</v>
      </c>
      <c r="E379" s="47" t="s">
        <v>679</v>
      </c>
      <c r="F379" s="47">
        <v>395</v>
      </c>
    </row>
    <row r="380" spans="2:6">
      <c r="B380" s="47">
        <v>8</v>
      </c>
      <c r="C380" s="47" t="s">
        <v>131</v>
      </c>
      <c r="D380" s="47" t="s">
        <v>996</v>
      </c>
      <c r="E380" s="47" t="s">
        <v>680</v>
      </c>
      <c r="F380" s="47">
        <v>396</v>
      </c>
    </row>
    <row r="381" spans="2:6">
      <c r="B381" s="47">
        <v>8</v>
      </c>
      <c r="C381" s="47" t="s">
        <v>131</v>
      </c>
      <c r="D381" s="47" t="s">
        <v>996</v>
      </c>
      <c r="E381" s="47" t="s">
        <v>681</v>
      </c>
      <c r="F381" s="47">
        <v>397</v>
      </c>
    </row>
    <row r="382" spans="2:6">
      <c r="B382" s="47">
        <v>8</v>
      </c>
      <c r="C382" s="47" t="s">
        <v>131</v>
      </c>
      <c r="D382" s="47" t="s">
        <v>996</v>
      </c>
      <c r="E382" s="47" t="s">
        <v>701</v>
      </c>
      <c r="F382" s="47">
        <v>398</v>
      </c>
    </row>
    <row r="383" spans="2:6">
      <c r="B383" s="47">
        <v>8</v>
      </c>
      <c r="C383" s="47" t="s">
        <v>131</v>
      </c>
      <c r="D383" s="47" t="s">
        <v>996</v>
      </c>
      <c r="E383" s="47" t="s">
        <v>702</v>
      </c>
      <c r="F383" s="47">
        <v>399</v>
      </c>
    </row>
    <row r="384" spans="2:6">
      <c r="B384" s="47">
        <v>8</v>
      </c>
      <c r="C384" s="47" t="s">
        <v>131</v>
      </c>
      <c r="D384" s="47" t="s">
        <v>996</v>
      </c>
      <c r="E384" s="47" t="s">
        <v>703</v>
      </c>
      <c r="F384" s="47">
        <v>400</v>
      </c>
    </row>
    <row r="385" spans="2:6">
      <c r="B385" s="47">
        <v>8</v>
      </c>
      <c r="C385" s="47" t="s">
        <v>131</v>
      </c>
      <c r="D385" s="47" t="s">
        <v>996</v>
      </c>
      <c r="E385" s="47" t="s">
        <v>704</v>
      </c>
      <c r="F385" s="47">
        <v>401</v>
      </c>
    </row>
    <row r="386" spans="2:6">
      <c r="B386" s="47">
        <v>8</v>
      </c>
      <c r="C386" s="47" t="s">
        <v>131</v>
      </c>
      <c r="D386" s="47" t="s">
        <v>996</v>
      </c>
      <c r="E386" s="47" t="s">
        <v>705</v>
      </c>
      <c r="F386" s="47">
        <v>402</v>
      </c>
    </row>
    <row r="387" spans="2:6">
      <c r="B387" s="47">
        <v>8</v>
      </c>
      <c r="C387" s="47" t="s">
        <v>131</v>
      </c>
      <c r="D387" s="47" t="s">
        <v>996</v>
      </c>
      <c r="E387" s="47" t="s">
        <v>706</v>
      </c>
      <c r="F387" s="47">
        <v>403</v>
      </c>
    </row>
    <row r="388" spans="2:6">
      <c r="B388" s="47">
        <v>8</v>
      </c>
      <c r="C388" s="47" t="s">
        <v>131</v>
      </c>
      <c r="D388" s="47" t="s">
        <v>996</v>
      </c>
      <c r="E388" s="47" t="s">
        <v>707</v>
      </c>
      <c r="F388" s="47">
        <v>404</v>
      </c>
    </row>
    <row r="389" spans="2:6">
      <c r="B389" s="47">
        <v>8</v>
      </c>
      <c r="C389" s="47" t="s">
        <v>131</v>
      </c>
      <c r="D389" s="47" t="s">
        <v>996</v>
      </c>
      <c r="E389" s="47" t="s">
        <v>708</v>
      </c>
      <c r="F389" s="47">
        <v>405</v>
      </c>
    </row>
    <row r="390" spans="2:6">
      <c r="B390" s="47">
        <v>8</v>
      </c>
      <c r="C390" s="47" t="s">
        <v>131</v>
      </c>
      <c r="D390" s="47" t="s">
        <v>996</v>
      </c>
      <c r="E390" s="47" t="s">
        <v>709</v>
      </c>
      <c r="F390" s="47">
        <v>406</v>
      </c>
    </row>
    <row r="391" spans="2:6">
      <c r="B391" s="47">
        <v>8</v>
      </c>
      <c r="C391" s="47" t="s">
        <v>131</v>
      </c>
      <c r="D391" s="47" t="s">
        <v>996</v>
      </c>
      <c r="E391" s="47" t="s">
        <v>710</v>
      </c>
      <c r="F391" s="47">
        <v>407</v>
      </c>
    </row>
    <row r="392" spans="2:6">
      <c r="B392" s="47">
        <v>8</v>
      </c>
      <c r="C392" s="47" t="s">
        <v>131</v>
      </c>
      <c r="D392" s="47" t="s">
        <v>996</v>
      </c>
      <c r="E392" s="47" t="s">
        <v>711</v>
      </c>
      <c r="F392" s="47">
        <v>408</v>
      </c>
    </row>
    <row r="393" spans="2:6">
      <c r="B393" s="47">
        <v>8</v>
      </c>
      <c r="C393" s="47" t="s">
        <v>131</v>
      </c>
      <c r="D393" s="47" t="s">
        <v>996</v>
      </c>
      <c r="E393" s="47" t="s">
        <v>1229</v>
      </c>
      <c r="F393" s="47">
        <v>409</v>
      </c>
    </row>
    <row r="394" spans="2:6">
      <c r="B394" s="47">
        <v>8</v>
      </c>
      <c r="C394" s="47" t="s">
        <v>131</v>
      </c>
      <c r="D394" s="47" t="s">
        <v>996</v>
      </c>
      <c r="E394" s="47" t="s">
        <v>1142</v>
      </c>
      <c r="F394" s="47">
        <v>410</v>
      </c>
    </row>
    <row r="395" spans="2:6">
      <c r="B395" s="47"/>
      <c r="C395" s="47"/>
      <c r="D395" s="47"/>
      <c r="E395" s="47"/>
      <c r="F395" s="47"/>
    </row>
    <row r="396" spans="2:6">
      <c r="B396" s="47"/>
      <c r="C396" s="47"/>
      <c r="D396" s="47"/>
      <c r="E396" s="47"/>
      <c r="F396" s="47"/>
    </row>
    <row r="397" spans="2:6">
      <c r="B397" s="47">
        <v>9</v>
      </c>
      <c r="C397" s="47" t="s">
        <v>131</v>
      </c>
      <c r="D397" s="47" t="s">
        <v>997</v>
      </c>
      <c r="E397" s="47" t="s">
        <v>683</v>
      </c>
      <c r="F397" s="47">
        <v>412</v>
      </c>
    </row>
    <row r="398" spans="2:6">
      <c r="B398" s="47">
        <v>9</v>
      </c>
      <c r="C398" s="47" t="s">
        <v>131</v>
      </c>
      <c r="D398" s="47" t="s">
        <v>997</v>
      </c>
      <c r="E398" s="47" t="s">
        <v>684</v>
      </c>
      <c r="F398" s="47">
        <v>413</v>
      </c>
    </row>
    <row r="399" spans="2:6">
      <c r="B399" s="47">
        <v>9</v>
      </c>
      <c r="C399" s="47" t="s">
        <v>131</v>
      </c>
      <c r="D399" s="47" t="s">
        <v>997</v>
      </c>
      <c r="E399" s="47" t="s">
        <v>682</v>
      </c>
      <c r="F399" s="47">
        <v>414</v>
      </c>
    </row>
    <row r="400" spans="2:6">
      <c r="B400" s="47">
        <v>9</v>
      </c>
      <c r="C400" s="47" t="s">
        <v>131</v>
      </c>
      <c r="D400" s="47" t="s">
        <v>997</v>
      </c>
      <c r="E400" s="47" t="s">
        <v>685</v>
      </c>
      <c r="F400" s="47">
        <v>415</v>
      </c>
    </row>
    <row r="401" spans="2:6">
      <c r="B401" s="47">
        <v>9</v>
      </c>
      <c r="C401" s="47" t="s">
        <v>131</v>
      </c>
      <c r="D401" s="47" t="s">
        <v>997</v>
      </c>
      <c r="E401" s="47" t="s">
        <v>686</v>
      </c>
      <c r="F401" s="47">
        <v>416</v>
      </c>
    </row>
    <row r="402" spans="2:6">
      <c r="B402" s="47">
        <v>9</v>
      </c>
      <c r="C402" s="47" t="s">
        <v>131</v>
      </c>
      <c r="D402" s="47" t="s">
        <v>997</v>
      </c>
      <c r="E402" s="47" t="s">
        <v>687</v>
      </c>
      <c r="F402" s="47">
        <v>417</v>
      </c>
    </row>
    <row r="403" spans="2:6">
      <c r="B403" s="47">
        <v>9</v>
      </c>
      <c r="C403" s="47" t="s">
        <v>131</v>
      </c>
      <c r="D403" s="47" t="s">
        <v>997</v>
      </c>
      <c r="E403" s="47" t="s">
        <v>688</v>
      </c>
      <c r="F403" s="47">
        <v>418</v>
      </c>
    </row>
    <row r="404" spans="2:6">
      <c r="B404" s="47">
        <v>9</v>
      </c>
      <c r="C404" s="47" t="s">
        <v>131</v>
      </c>
      <c r="D404" s="47" t="s">
        <v>997</v>
      </c>
      <c r="E404" s="47" t="s">
        <v>689</v>
      </c>
      <c r="F404" s="47">
        <v>419</v>
      </c>
    </row>
    <row r="405" spans="2:6">
      <c r="B405" s="47">
        <v>9</v>
      </c>
      <c r="C405" s="47" t="s">
        <v>131</v>
      </c>
      <c r="D405" s="47" t="s">
        <v>997</v>
      </c>
      <c r="E405" s="47" t="s">
        <v>690</v>
      </c>
      <c r="F405" s="47">
        <v>420</v>
      </c>
    </row>
    <row r="406" spans="2:6">
      <c r="B406" s="47">
        <v>9</v>
      </c>
      <c r="C406" s="47" t="s">
        <v>131</v>
      </c>
      <c r="D406" s="47" t="s">
        <v>997</v>
      </c>
      <c r="E406" s="47" t="s">
        <v>692</v>
      </c>
      <c r="F406" s="47">
        <v>421</v>
      </c>
    </row>
    <row r="407" spans="2:6">
      <c r="B407" s="47">
        <v>9</v>
      </c>
      <c r="C407" s="47" t="s">
        <v>131</v>
      </c>
      <c r="D407" s="47" t="s">
        <v>997</v>
      </c>
      <c r="E407" s="47" t="s">
        <v>693</v>
      </c>
      <c r="F407" s="47">
        <v>422</v>
      </c>
    </row>
    <row r="408" spans="2:6">
      <c r="B408" s="47">
        <v>9</v>
      </c>
      <c r="C408" s="47" t="s">
        <v>131</v>
      </c>
      <c r="D408" s="47" t="s">
        <v>997</v>
      </c>
      <c r="E408" s="47" t="s">
        <v>694</v>
      </c>
      <c r="F408" s="47">
        <v>423</v>
      </c>
    </row>
    <row r="409" spans="2:6">
      <c r="B409" s="47">
        <v>9</v>
      </c>
      <c r="C409" s="47" t="s">
        <v>131</v>
      </c>
      <c r="D409" s="47" t="s">
        <v>997</v>
      </c>
      <c r="E409" s="47" t="s">
        <v>695</v>
      </c>
      <c r="F409" s="47">
        <v>424</v>
      </c>
    </row>
    <row r="410" spans="2:6">
      <c r="B410" s="47">
        <v>9</v>
      </c>
      <c r="C410" s="47" t="s">
        <v>131</v>
      </c>
      <c r="D410" s="47" t="s">
        <v>997</v>
      </c>
      <c r="E410" s="47" t="s">
        <v>696</v>
      </c>
      <c r="F410" s="47">
        <v>425</v>
      </c>
    </row>
    <row r="411" spans="2:6">
      <c r="B411" s="47">
        <v>9</v>
      </c>
      <c r="C411" s="47" t="s">
        <v>131</v>
      </c>
      <c r="D411" s="47" t="s">
        <v>997</v>
      </c>
      <c r="E411" s="47" t="s">
        <v>697</v>
      </c>
      <c r="F411" s="47">
        <v>426</v>
      </c>
    </row>
    <row r="412" spans="2:6">
      <c r="B412" s="47">
        <v>9</v>
      </c>
      <c r="C412" s="47" t="s">
        <v>131</v>
      </c>
      <c r="D412" s="47" t="s">
        <v>997</v>
      </c>
      <c r="E412" s="47" t="s">
        <v>698</v>
      </c>
      <c r="F412" s="47">
        <v>427</v>
      </c>
    </row>
    <row r="413" spans="2:6">
      <c r="B413" s="47">
        <v>9</v>
      </c>
      <c r="C413" s="47" t="s">
        <v>131</v>
      </c>
      <c r="D413" s="47" t="s">
        <v>997</v>
      </c>
      <c r="E413" s="47" t="s">
        <v>699</v>
      </c>
      <c r="F413" s="47">
        <v>428</v>
      </c>
    </row>
    <row r="414" spans="2:6">
      <c r="B414" s="47">
        <v>9</v>
      </c>
      <c r="C414" s="47" t="s">
        <v>131</v>
      </c>
      <c r="D414" s="47" t="s">
        <v>997</v>
      </c>
      <c r="E414" s="47" t="s">
        <v>691</v>
      </c>
      <c r="F414" s="47">
        <v>429</v>
      </c>
    </row>
    <row r="415" spans="2:6">
      <c r="B415" s="47">
        <v>9</v>
      </c>
      <c r="C415" s="47" t="s">
        <v>131</v>
      </c>
      <c r="D415" s="47" t="s">
        <v>997</v>
      </c>
      <c r="E415" s="47" t="s">
        <v>700</v>
      </c>
      <c r="F415" s="47">
        <v>430</v>
      </c>
    </row>
    <row r="416" spans="2:6">
      <c r="B416" s="47">
        <v>9</v>
      </c>
      <c r="C416" s="47" t="s">
        <v>131</v>
      </c>
      <c r="D416" s="47" t="s">
        <v>997</v>
      </c>
      <c r="E416" s="47" t="s">
        <v>1079</v>
      </c>
      <c r="F416" s="47">
        <v>431</v>
      </c>
    </row>
    <row r="417" spans="2:6">
      <c r="B417" s="47"/>
      <c r="C417" s="47"/>
      <c r="D417" s="47"/>
      <c r="E417" s="47"/>
      <c r="F417" s="47"/>
    </row>
    <row r="418" spans="2:6">
      <c r="B418" s="47"/>
      <c r="C418" s="47"/>
      <c r="D418" s="47"/>
      <c r="E418" s="47"/>
      <c r="F418" s="47"/>
    </row>
    <row r="419" spans="2:6">
      <c r="B419" s="47">
        <v>10</v>
      </c>
      <c r="C419" s="47" t="s">
        <v>116</v>
      </c>
      <c r="D419" s="47" t="s">
        <v>1230</v>
      </c>
      <c r="E419" s="47" t="s">
        <v>578</v>
      </c>
      <c r="F419" s="47">
        <v>433</v>
      </c>
    </row>
    <row r="420" spans="2:6">
      <c r="B420" s="47">
        <v>10</v>
      </c>
      <c r="C420" s="47" t="s">
        <v>116</v>
      </c>
      <c r="D420" s="47" t="s">
        <v>1230</v>
      </c>
      <c r="E420" s="47" t="s">
        <v>579</v>
      </c>
      <c r="F420" s="47">
        <v>434</v>
      </c>
    </row>
    <row r="421" spans="2:6">
      <c r="B421" s="47">
        <v>10</v>
      </c>
      <c r="C421" s="47" t="s">
        <v>116</v>
      </c>
      <c r="D421" s="47" t="s">
        <v>1230</v>
      </c>
      <c r="E421" s="47" t="s">
        <v>580</v>
      </c>
      <c r="F421" s="47">
        <v>435</v>
      </c>
    </row>
    <row r="422" spans="2:6">
      <c r="B422" s="47">
        <v>10</v>
      </c>
      <c r="C422" s="47" t="s">
        <v>116</v>
      </c>
      <c r="D422" s="47" t="s">
        <v>1231</v>
      </c>
      <c r="E422" s="47" t="s">
        <v>581</v>
      </c>
      <c r="F422" s="47">
        <v>436</v>
      </c>
    </row>
    <row r="423" spans="2:6">
      <c r="B423" s="47">
        <v>10</v>
      </c>
      <c r="C423" s="47" t="s">
        <v>116</v>
      </c>
      <c r="D423" s="47" t="s">
        <v>1230</v>
      </c>
      <c r="E423" s="47" t="s">
        <v>582</v>
      </c>
      <c r="F423" s="47">
        <v>437</v>
      </c>
    </row>
    <row r="424" spans="2:6">
      <c r="B424" s="47">
        <v>10</v>
      </c>
      <c r="C424" s="47" t="s">
        <v>116</v>
      </c>
      <c r="D424" s="47" t="s">
        <v>1230</v>
      </c>
      <c r="E424" s="47" t="s">
        <v>583</v>
      </c>
      <c r="F424" s="47">
        <v>438</v>
      </c>
    </row>
    <row r="425" spans="2:6">
      <c r="B425" s="47">
        <v>10</v>
      </c>
      <c r="C425" s="47" t="s">
        <v>116</v>
      </c>
      <c r="D425" s="47" t="s">
        <v>1230</v>
      </c>
      <c r="E425" s="47" t="s">
        <v>584</v>
      </c>
      <c r="F425" s="47">
        <v>439</v>
      </c>
    </row>
    <row r="426" spans="2:6">
      <c r="B426" s="47">
        <v>10</v>
      </c>
      <c r="C426" s="47" t="s">
        <v>116</v>
      </c>
      <c r="D426" s="47" t="s">
        <v>1230</v>
      </c>
      <c r="E426" s="47" t="s">
        <v>585</v>
      </c>
      <c r="F426" s="47">
        <v>440</v>
      </c>
    </row>
    <row r="427" spans="2:6">
      <c r="B427" s="47">
        <v>10</v>
      </c>
      <c r="C427" s="47" t="s">
        <v>116</v>
      </c>
      <c r="D427" s="47" t="s">
        <v>1230</v>
      </c>
      <c r="E427" s="47" t="s">
        <v>586</v>
      </c>
      <c r="F427" s="47">
        <v>441</v>
      </c>
    </row>
    <row r="428" spans="2:6">
      <c r="B428" s="47">
        <v>10</v>
      </c>
      <c r="C428" s="47" t="s">
        <v>116</v>
      </c>
      <c r="D428" s="47" t="s">
        <v>1230</v>
      </c>
      <c r="E428" s="47" t="s">
        <v>587</v>
      </c>
      <c r="F428" s="47">
        <v>442</v>
      </c>
    </row>
    <row r="429" spans="2:6">
      <c r="B429" s="47">
        <v>10</v>
      </c>
      <c r="C429" s="47" t="s">
        <v>116</v>
      </c>
      <c r="D429" s="47" t="s">
        <v>1230</v>
      </c>
      <c r="E429" s="47" t="s">
        <v>588</v>
      </c>
      <c r="F429" s="47">
        <v>443</v>
      </c>
    </row>
    <row r="430" spans="2:6">
      <c r="B430" s="47">
        <v>10</v>
      </c>
      <c r="C430" s="47" t="s">
        <v>116</v>
      </c>
      <c r="D430" s="47" t="s">
        <v>1230</v>
      </c>
      <c r="E430" s="47" t="s">
        <v>589</v>
      </c>
      <c r="F430" s="47">
        <v>444</v>
      </c>
    </row>
    <row r="431" spans="2:6">
      <c r="B431" s="47">
        <v>10</v>
      </c>
      <c r="C431" s="47" t="s">
        <v>116</v>
      </c>
      <c r="D431" s="47" t="s">
        <v>1231</v>
      </c>
      <c r="E431" s="47" t="s">
        <v>590</v>
      </c>
      <c r="F431" s="47">
        <v>445</v>
      </c>
    </row>
    <row r="432" spans="2:6">
      <c r="B432" s="47">
        <v>10</v>
      </c>
      <c r="C432" s="47" t="s">
        <v>116</v>
      </c>
      <c r="D432" s="47" t="s">
        <v>1230</v>
      </c>
      <c r="E432" s="47" t="s">
        <v>591</v>
      </c>
      <c r="F432" s="47">
        <v>446</v>
      </c>
    </row>
    <row r="433" spans="2:6">
      <c r="B433" s="47">
        <v>10</v>
      </c>
      <c r="C433" s="47" t="s">
        <v>116</v>
      </c>
      <c r="D433" s="47" t="s">
        <v>1230</v>
      </c>
      <c r="E433" s="47" t="s">
        <v>592</v>
      </c>
      <c r="F433" s="47">
        <v>447</v>
      </c>
    </row>
    <row r="434" spans="2:6">
      <c r="B434" s="47">
        <v>10</v>
      </c>
      <c r="C434" s="47" t="s">
        <v>116</v>
      </c>
      <c r="D434" s="47" t="s">
        <v>1230</v>
      </c>
      <c r="E434" s="47" t="s">
        <v>593</v>
      </c>
      <c r="F434" s="47">
        <v>448</v>
      </c>
    </row>
    <row r="435" spans="2:6">
      <c r="B435" s="47">
        <v>10</v>
      </c>
      <c r="C435" s="47" t="s">
        <v>116</v>
      </c>
      <c r="D435" s="47" t="s">
        <v>1230</v>
      </c>
      <c r="E435" s="47" t="s">
        <v>594</v>
      </c>
      <c r="F435" s="47">
        <v>449</v>
      </c>
    </row>
    <row r="436" spans="2:6">
      <c r="B436" s="47">
        <v>10</v>
      </c>
      <c r="C436" s="47" t="s">
        <v>116</v>
      </c>
      <c r="D436" s="47" t="s">
        <v>1230</v>
      </c>
      <c r="E436" s="47" t="s">
        <v>595</v>
      </c>
      <c r="F436" s="47">
        <v>450</v>
      </c>
    </row>
    <row r="437" spans="2:6">
      <c r="B437" s="47">
        <v>10</v>
      </c>
      <c r="C437" s="47" t="s">
        <v>116</v>
      </c>
      <c r="D437" s="47" t="s">
        <v>1230</v>
      </c>
      <c r="E437" s="47" t="s">
        <v>596</v>
      </c>
      <c r="F437" s="47">
        <v>451</v>
      </c>
    </row>
    <row r="438" spans="2:6">
      <c r="B438" s="47">
        <v>10</v>
      </c>
      <c r="C438" s="47" t="s">
        <v>116</v>
      </c>
      <c r="D438" s="47" t="s">
        <v>1230</v>
      </c>
      <c r="E438" s="47" t="s">
        <v>597</v>
      </c>
      <c r="F438" s="47">
        <v>452</v>
      </c>
    </row>
    <row r="439" spans="2:6">
      <c r="B439" s="47">
        <v>10</v>
      </c>
      <c r="C439" s="47" t="s">
        <v>116</v>
      </c>
      <c r="D439" s="47" t="s">
        <v>1230</v>
      </c>
      <c r="E439" s="47" t="s">
        <v>598</v>
      </c>
      <c r="F439" s="47">
        <v>453</v>
      </c>
    </row>
    <row r="440" spans="2:6">
      <c r="B440" s="47">
        <v>10</v>
      </c>
      <c r="C440" s="47" t="s">
        <v>116</v>
      </c>
      <c r="D440" s="47" t="s">
        <v>1230</v>
      </c>
      <c r="E440" s="47" t="s">
        <v>599</v>
      </c>
      <c r="F440" s="47">
        <v>454</v>
      </c>
    </row>
    <row r="441" spans="2:6">
      <c r="B441" s="47">
        <v>10</v>
      </c>
      <c r="C441" s="47" t="s">
        <v>116</v>
      </c>
      <c r="D441" s="47" t="s">
        <v>1230</v>
      </c>
      <c r="E441" s="47" t="s">
        <v>600</v>
      </c>
      <c r="F441" s="47">
        <v>455</v>
      </c>
    </row>
    <row r="442" spans="2:6">
      <c r="B442" s="47">
        <v>10</v>
      </c>
      <c r="C442" s="47" t="s">
        <v>116</v>
      </c>
      <c r="D442" s="47" t="s">
        <v>1230</v>
      </c>
      <c r="E442" s="47" t="s">
        <v>601</v>
      </c>
      <c r="F442" s="47">
        <v>456</v>
      </c>
    </row>
    <row r="443" spans="2:6">
      <c r="B443" s="47">
        <v>10</v>
      </c>
      <c r="C443" s="47" t="s">
        <v>116</v>
      </c>
      <c r="D443" s="47" t="s">
        <v>1230</v>
      </c>
      <c r="E443" s="47" t="s">
        <v>602</v>
      </c>
      <c r="F443" s="47">
        <v>457</v>
      </c>
    </row>
    <row r="444" spans="2:6">
      <c r="B444" s="47">
        <v>10</v>
      </c>
      <c r="C444" s="47" t="s">
        <v>116</v>
      </c>
      <c r="D444" s="47" t="s">
        <v>1231</v>
      </c>
      <c r="E444" s="47" t="s">
        <v>603</v>
      </c>
      <c r="F444" s="47">
        <v>458</v>
      </c>
    </row>
    <row r="445" spans="2:6">
      <c r="B445" s="47">
        <v>10</v>
      </c>
      <c r="C445" s="47" t="s">
        <v>116</v>
      </c>
      <c r="D445" s="47" t="s">
        <v>1230</v>
      </c>
      <c r="E445" s="47" t="s">
        <v>604</v>
      </c>
      <c r="F445" s="47">
        <v>459</v>
      </c>
    </row>
    <row r="446" spans="2:6">
      <c r="B446" s="47">
        <v>10</v>
      </c>
      <c r="C446" s="47" t="s">
        <v>116</v>
      </c>
      <c r="D446" s="47" t="s">
        <v>1230</v>
      </c>
      <c r="E446" s="47" t="s">
        <v>605</v>
      </c>
      <c r="F446" s="47">
        <v>460</v>
      </c>
    </row>
    <row r="447" spans="2:6">
      <c r="B447" s="47">
        <v>10</v>
      </c>
      <c r="C447" s="47" t="s">
        <v>116</v>
      </c>
      <c r="D447" s="47" t="s">
        <v>1230</v>
      </c>
      <c r="E447" s="47" t="s">
        <v>606</v>
      </c>
      <c r="F447" s="47">
        <v>461</v>
      </c>
    </row>
    <row r="448" spans="2:6">
      <c r="B448" s="47">
        <v>10</v>
      </c>
      <c r="C448" s="47" t="s">
        <v>116</v>
      </c>
      <c r="D448" s="47" t="s">
        <v>1230</v>
      </c>
      <c r="E448" s="47" t="s">
        <v>607</v>
      </c>
      <c r="F448" s="47">
        <v>462</v>
      </c>
    </row>
    <row r="449" spans="2:6">
      <c r="B449" s="47">
        <v>10</v>
      </c>
      <c r="C449" s="47" t="s">
        <v>116</v>
      </c>
      <c r="D449" s="47" t="s">
        <v>1231</v>
      </c>
      <c r="E449" s="47" t="s">
        <v>1080</v>
      </c>
      <c r="F449" s="47">
        <v>463</v>
      </c>
    </row>
    <row r="450" spans="2:6">
      <c r="B450" s="47">
        <v>10</v>
      </c>
      <c r="C450" s="47" t="s">
        <v>116</v>
      </c>
      <c r="D450" s="47" t="s">
        <v>1082</v>
      </c>
      <c r="E450" s="47" t="s">
        <v>1081</v>
      </c>
      <c r="F450" s="47">
        <v>464</v>
      </c>
    </row>
    <row r="451" spans="2:6">
      <c r="B451" s="47"/>
      <c r="C451" s="47"/>
      <c r="D451" s="47"/>
      <c r="E451" s="47"/>
      <c r="F451" s="47"/>
    </row>
    <row r="452" spans="2:6">
      <c r="B452" s="47"/>
      <c r="C452" s="47"/>
      <c r="D452" s="47"/>
      <c r="E452" s="47"/>
      <c r="F452" s="47"/>
    </row>
    <row r="453" spans="2:6">
      <c r="B453" s="47">
        <v>11</v>
      </c>
      <c r="C453" s="47" t="s">
        <v>116</v>
      </c>
      <c r="D453" s="47" t="s">
        <v>608</v>
      </c>
      <c r="E453" s="47" t="s">
        <v>609</v>
      </c>
      <c r="F453" s="47">
        <v>466</v>
      </c>
    </row>
    <row r="454" spans="2:6">
      <c r="B454" s="47">
        <v>11</v>
      </c>
      <c r="C454" s="47" t="s">
        <v>116</v>
      </c>
      <c r="D454" s="47" t="s">
        <v>608</v>
      </c>
      <c r="E454" s="47" t="s">
        <v>610</v>
      </c>
      <c r="F454" s="47">
        <v>467</v>
      </c>
    </row>
    <row r="455" spans="2:6">
      <c r="B455" s="47">
        <v>11</v>
      </c>
      <c r="C455" s="47" t="s">
        <v>116</v>
      </c>
      <c r="D455" s="47" t="s">
        <v>608</v>
      </c>
      <c r="E455" s="47" t="s">
        <v>611</v>
      </c>
      <c r="F455" s="47">
        <v>468</v>
      </c>
    </row>
    <row r="456" spans="2:6">
      <c r="B456" s="47">
        <v>11</v>
      </c>
      <c r="C456" s="47" t="s">
        <v>116</v>
      </c>
      <c r="D456" s="47" t="s">
        <v>608</v>
      </c>
      <c r="E456" s="47" t="s">
        <v>612</v>
      </c>
      <c r="F456" s="47">
        <v>469</v>
      </c>
    </row>
    <row r="457" spans="2:6">
      <c r="B457" s="47">
        <v>11</v>
      </c>
      <c r="C457" s="47" t="s">
        <v>116</v>
      </c>
      <c r="D457" s="47" t="s">
        <v>608</v>
      </c>
      <c r="E457" s="47" t="s">
        <v>613</v>
      </c>
      <c r="F457" s="47">
        <v>470</v>
      </c>
    </row>
    <row r="458" spans="2:6">
      <c r="B458" s="47">
        <v>11</v>
      </c>
      <c r="C458" s="47" t="s">
        <v>116</v>
      </c>
      <c r="D458" s="47" t="s">
        <v>608</v>
      </c>
      <c r="E458" s="47" t="s">
        <v>614</v>
      </c>
      <c r="F458" s="47">
        <v>471</v>
      </c>
    </row>
    <row r="459" spans="2:6">
      <c r="B459" s="47">
        <v>11</v>
      </c>
      <c r="C459" s="47" t="s">
        <v>116</v>
      </c>
      <c r="D459" s="47" t="s">
        <v>608</v>
      </c>
      <c r="E459" s="47" t="s">
        <v>615</v>
      </c>
      <c r="F459" s="47">
        <v>472</v>
      </c>
    </row>
    <row r="460" spans="2:6">
      <c r="B460" s="47">
        <v>11</v>
      </c>
      <c r="C460" s="47" t="s">
        <v>116</v>
      </c>
      <c r="D460" s="47" t="s">
        <v>608</v>
      </c>
      <c r="E460" s="47" t="s">
        <v>616</v>
      </c>
      <c r="F460" s="47">
        <v>473</v>
      </c>
    </row>
    <row r="461" spans="2:6">
      <c r="B461" s="47">
        <v>11</v>
      </c>
      <c r="C461" s="47" t="s">
        <v>116</v>
      </c>
      <c r="D461" s="47" t="s">
        <v>608</v>
      </c>
      <c r="E461" s="47" t="s">
        <v>617</v>
      </c>
      <c r="F461" s="47">
        <v>474</v>
      </c>
    </row>
    <row r="462" spans="2:6">
      <c r="B462" s="47">
        <v>11</v>
      </c>
      <c r="C462" s="47" t="s">
        <v>116</v>
      </c>
      <c r="D462" s="47" t="s">
        <v>608</v>
      </c>
      <c r="E462" s="47" t="s">
        <v>618</v>
      </c>
      <c r="F462" s="47">
        <v>475</v>
      </c>
    </row>
    <row r="463" spans="2:6">
      <c r="B463" s="47">
        <v>11</v>
      </c>
      <c r="C463" s="47" t="s">
        <v>116</v>
      </c>
      <c r="D463" s="47" t="s">
        <v>608</v>
      </c>
      <c r="E463" s="47" t="s">
        <v>619</v>
      </c>
      <c r="F463" s="47">
        <v>476</v>
      </c>
    </row>
    <row r="464" spans="2:6">
      <c r="B464" s="47">
        <v>11</v>
      </c>
      <c r="C464" s="47" t="s">
        <v>116</v>
      </c>
      <c r="D464" s="47" t="s">
        <v>608</v>
      </c>
      <c r="E464" s="47" t="s">
        <v>620</v>
      </c>
      <c r="F464" s="47">
        <v>477</v>
      </c>
    </row>
    <row r="465" spans="2:6">
      <c r="B465" s="47">
        <v>11</v>
      </c>
      <c r="C465" s="47" t="s">
        <v>116</v>
      </c>
      <c r="D465" s="47" t="s">
        <v>608</v>
      </c>
      <c r="E465" s="47" t="s">
        <v>621</v>
      </c>
      <c r="F465" s="47">
        <v>478</v>
      </c>
    </row>
    <row r="466" spans="2:6">
      <c r="B466" s="47">
        <v>11</v>
      </c>
      <c r="C466" s="47" t="s">
        <v>116</v>
      </c>
      <c r="D466" s="47" t="s">
        <v>608</v>
      </c>
      <c r="E466" s="47" t="s">
        <v>622</v>
      </c>
      <c r="F466" s="47">
        <v>479</v>
      </c>
    </row>
    <row r="467" spans="2:6">
      <c r="B467" s="47">
        <v>11</v>
      </c>
      <c r="C467" s="47" t="s">
        <v>116</v>
      </c>
      <c r="D467" s="47" t="s">
        <v>608</v>
      </c>
      <c r="E467" s="47" t="s">
        <v>623</v>
      </c>
      <c r="F467" s="47">
        <v>480</v>
      </c>
    </row>
    <row r="468" spans="2:6">
      <c r="B468" s="47">
        <v>11</v>
      </c>
      <c r="C468" s="47" t="s">
        <v>116</v>
      </c>
      <c r="D468" s="47" t="s">
        <v>608</v>
      </c>
      <c r="E468" s="47" t="s">
        <v>137</v>
      </c>
      <c r="F468" s="47">
        <v>481</v>
      </c>
    </row>
    <row r="469" spans="2:6">
      <c r="B469" s="47">
        <v>11</v>
      </c>
      <c r="C469" s="47" t="s">
        <v>116</v>
      </c>
      <c r="D469" s="47" t="s">
        <v>608</v>
      </c>
      <c r="E469" s="47" t="s">
        <v>624</v>
      </c>
      <c r="F469" s="47">
        <v>482</v>
      </c>
    </row>
    <row r="470" spans="2:6">
      <c r="B470" s="47">
        <v>11</v>
      </c>
      <c r="C470" s="47" t="s">
        <v>116</v>
      </c>
      <c r="D470" s="47" t="s">
        <v>608</v>
      </c>
      <c r="E470" s="47" t="s">
        <v>625</v>
      </c>
      <c r="F470" s="47">
        <v>483</v>
      </c>
    </row>
    <row r="471" spans="2:6">
      <c r="B471" s="47">
        <v>11</v>
      </c>
      <c r="C471" s="47" t="s">
        <v>116</v>
      </c>
      <c r="D471" s="47" t="s">
        <v>608</v>
      </c>
      <c r="E471" s="47" t="s">
        <v>626</v>
      </c>
      <c r="F471" s="47">
        <v>484</v>
      </c>
    </row>
    <row r="472" spans="2:6">
      <c r="B472" s="47">
        <v>11</v>
      </c>
      <c r="C472" s="47" t="s">
        <v>116</v>
      </c>
      <c r="D472" s="47" t="s">
        <v>608</v>
      </c>
      <c r="E472" s="47" t="s">
        <v>627</v>
      </c>
      <c r="F472" s="47">
        <v>485</v>
      </c>
    </row>
    <row r="473" spans="2:6">
      <c r="B473" s="47">
        <v>11</v>
      </c>
      <c r="C473" s="47" t="s">
        <v>116</v>
      </c>
      <c r="D473" s="47" t="s">
        <v>608</v>
      </c>
      <c r="E473" s="47" t="s">
        <v>628</v>
      </c>
      <c r="F473" s="47">
        <v>486</v>
      </c>
    </row>
    <row r="474" spans="2:6">
      <c r="B474" s="47">
        <v>11</v>
      </c>
      <c r="C474" s="47" t="s">
        <v>116</v>
      </c>
      <c r="D474" s="47" t="s">
        <v>608</v>
      </c>
      <c r="E474" s="47" t="s">
        <v>629</v>
      </c>
      <c r="F474" s="47">
        <v>487</v>
      </c>
    </row>
    <row r="475" spans="2:6">
      <c r="B475" s="47">
        <v>11</v>
      </c>
      <c r="C475" s="47" t="s">
        <v>116</v>
      </c>
      <c r="D475" s="47" t="s">
        <v>608</v>
      </c>
      <c r="E475" s="47" t="s">
        <v>1080</v>
      </c>
      <c r="F475" s="47">
        <v>488</v>
      </c>
    </row>
    <row r="476" spans="2:6">
      <c r="B476" s="47">
        <v>11</v>
      </c>
      <c r="C476" s="47" t="s">
        <v>116</v>
      </c>
      <c r="D476" s="47" t="s">
        <v>608</v>
      </c>
      <c r="E476" s="47" t="s">
        <v>1081</v>
      </c>
      <c r="F476" s="47">
        <v>489</v>
      </c>
    </row>
    <row r="477" spans="2:6">
      <c r="B477" s="47"/>
      <c r="C477" s="47"/>
      <c r="D477" s="47"/>
      <c r="E477" s="47"/>
      <c r="F477" s="47"/>
    </row>
    <row r="478" spans="2:6">
      <c r="B478" s="47"/>
      <c r="C478" s="47"/>
      <c r="D478" s="47"/>
      <c r="E478" s="47"/>
      <c r="F478" s="47"/>
    </row>
    <row r="479" spans="2:6">
      <c r="B479" s="47">
        <v>12</v>
      </c>
      <c r="C479" s="47" t="s">
        <v>116</v>
      </c>
      <c r="D479" s="47" t="s">
        <v>630</v>
      </c>
      <c r="E479" s="47" t="s">
        <v>631</v>
      </c>
      <c r="F479" s="47">
        <v>491</v>
      </c>
    </row>
    <row r="480" spans="2:6">
      <c r="B480" s="47">
        <v>12</v>
      </c>
      <c r="C480" s="47" t="s">
        <v>116</v>
      </c>
      <c r="D480" s="47" t="s">
        <v>630</v>
      </c>
      <c r="E480" s="47" t="s">
        <v>632</v>
      </c>
      <c r="F480" s="47">
        <v>492</v>
      </c>
    </row>
    <row r="481" spans="2:6">
      <c r="B481" s="47">
        <v>12</v>
      </c>
      <c r="C481" s="47" t="s">
        <v>116</v>
      </c>
      <c r="D481" s="47" t="s">
        <v>630</v>
      </c>
      <c r="E481" s="47" t="s">
        <v>633</v>
      </c>
      <c r="F481" s="47">
        <v>493</v>
      </c>
    </row>
    <row r="482" spans="2:6">
      <c r="B482" s="47">
        <v>12</v>
      </c>
      <c r="C482" s="47" t="s">
        <v>116</v>
      </c>
      <c r="D482" s="47" t="s">
        <v>630</v>
      </c>
      <c r="E482" s="47" t="s">
        <v>634</v>
      </c>
      <c r="F482" s="47">
        <v>494</v>
      </c>
    </row>
    <row r="483" spans="2:6">
      <c r="B483" s="47">
        <v>12</v>
      </c>
      <c r="C483" s="47" t="s">
        <v>116</v>
      </c>
      <c r="D483" s="47" t="s">
        <v>630</v>
      </c>
      <c r="E483" s="47" t="s">
        <v>635</v>
      </c>
      <c r="F483" s="47">
        <v>495</v>
      </c>
    </row>
    <row r="484" spans="2:6">
      <c r="B484" s="47">
        <v>12</v>
      </c>
      <c r="C484" s="47" t="s">
        <v>116</v>
      </c>
      <c r="D484" s="47" t="s">
        <v>630</v>
      </c>
      <c r="E484" s="47" t="s">
        <v>636</v>
      </c>
      <c r="F484" s="47">
        <v>496</v>
      </c>
    </row>
    <row r="485" spans="2:6">
      <c r="B485" s="47">
        <v>12</v>
      </c>
      <c r="C485" s="47" t="s">
        <v>116</v>
      </c>
      <c r="D485" s="47" t="s">
        <v>630</v>
      </c>
      <c r="E485" s="47" t="s">
        <v>637</v>
      </c>
      <c r="F485" s="47">
        <v>497</v>
      </c>
    </row>
    <row r="486" spans="2:6">
      <c r="B486" s="47">
        <v>12</v>
      </c>
      <c r="C486" s="47" t="s">
        <v>116</v>
      </c>
      <c r="D486" s="47" t="s">
        <v>630</v>
      </c>
      <c r="E486" s="47" t="s">
        <v>638</v>
      </c>
      <c r="F486" s="47">
        <v>498</v>
      </c>
    </row>
    <row r="487" spans="2:6">
      <c r="B487" s="47">
        <v>12</v>
      </c>
      <c r="C487" s="47" t="s">
        <v>116</v>
      </c>
      <c r="D487" s="47" t="s">
        <v>630</v>
      </c>
      <c r="E487" s="47" t="s">
        <v>639</v>
      </c>
      <c r="F487" s="47">
        <v>499</v>
      </c>
    </row>
    <row r="488" spans="2:6">
      <c r="B488" s="47">
        <v>12</v>
      </c>
      <c r="C488" s="47" t="s">
        <v>116</v>
      </c>
      <c r="D488" s="47" t="s">
        <v>630</v>
      </c>
      <c r="E488" s="47" t="s">
        <v>640</v>
      </c>
      <c r="F488" s="47">
        <v>500</v>
      </c>
    </row>
    <row r="489" spans="2:6">
      <c r="B489" s="47">
        <v>12</v>
      </c>
      <c r="C489" s="47" t="s">
        <v>116</v>
      </c>
      <c r="D489" s="47" t="s">
        <v>630</v>
      </c>
      <c r="E489" s="47" t="s">
        <v>641</v>
      </c>
      <c r="F489" s="47">
        <v>501</v>
      </c>
    </row>
    <row r="490" spans="2:6">
      <c r="B490" s="47">
        <v>12</v>
      </c>
      <c r="C490" s="47" t="s">
        <v>116</v>
      </c>
      <c r="D490" s="47" t="s">
        <v>630</v>
      </c>
      <c r="E490" s="47" t="s">
        <v>642</v>
      </c>
      <c r="F490" s="47">
        <v>502</v>
      </c>
    </row>
    <row r="491" spans="2:6">
      <c r="B491" s="47">
        <v>12</v>
      </c>
      <c r="C491" s="47" t="s">
        <v>116</v>
      </c>
      <c r="D491" s="47" t="s">
        <v>630</v>
      </c>
      <c r="E491" s="47" t="s">
        <v>643</v>
      </c>
      <c r="F491" s="47">
        <v>503</v>
      </c>
    </row>
    <row r="492" spans="2:6">
      <c r="B492" s="47"/>
      <c r="C492" s="47"/>
      <c r="D492" s="47"/>
      <c r="E492" s="47"/>
      <c r="F492" s="47"/>
    </row>
    <row r="493" spans="2:6">
      <c r="B493" s="47"/>
      <c r="C493" s="47"/>
      <c r="D493" s="47"/>
      <c r="E493" s="47"/>
      <c r="F493" s="47"/>
    </row>
    <row r="494" spans="2:6">
      <c r="B494" s="47">
        <v>13</v>
      </c>
      <c r="C494" s="47" t="s">
        <v>129</v>
      </c>
      <c r="D494" s="47" t="s">
        <v>435</v>
      </c>
      <c r="E494" s="47" t="s">
        <v>436</v>
      </c>
      <c r="F494" s="47">
        <v>505</v>
      </c>
    </row>
    <row r="495" spans="2:6">
      <c r="B495" s="47">
        <v>13</v>
      </c>
      <c r="C495" s="47" t="s">
        <v>129</v>
      </c>
      <c r="D495" s="47" t="s">
        <v>435</v>
      </c>
      <c r="E495" s="47" t="s">
        <v>437</v>
      </c>
      <c r="F495" s="47">
        <v>506</v>
      </c>
    </row>
    <row r="496" spans="2:6">
      <c r="B496" s="47">
        <v>13</v>
      </c>
      <c r="C496" s="47" t="s">
        <v>129</v>
      </c>
      <c r="D496" s="47" t="s">
        <v>435</v>
      </c>
      <c r="E496" s="47" t="s">
        <v>438</v>
      </c>
      <c r="F496" s="47">
        <v>507</v>
      </c>
    </row>
    <row r="497" spans="2:6">
      <c r="B497" s="47">
        <v>13</v>
      </c>
      <c r="C497" s="47" t="s">
        <v>129</v>
      </c>
      <c r="D497" s="47" t="s">
        <v>435</v>
      </c>
      <c r="E497" s="47" t="s">
        <v>439</v>
      </c>
      <c r="F497" s="47">
        <v>508</v>
      </c>
    </row>
    <row r="498" spans="2:6">
      <c r="B498" s="47">
        <v>13</v>
      </c>
      <c r="C498" s="47" t="s">
        <v>129</v>
      </c>
      <c r="D498" s="47" t="s">
        <v>435</v>
      </c>
      <c r="E498" s="47" t="s">
        <v>440</v>
      </c>
      <c r="F498" s="47">
        <v>509</v>
      </c>
    </row>
    <row r="499" spans="2:6">
      <c r="B499" s="47">
        <v>13</v>
      </c>
      <c r="C499" s="47" t="s">
        <v>129</v>
      </c>
      <c r="D499" s="47" t="s">
        <v>435</v>
      </c>
      <c r="E499" s="47" t="s">
        <v>441</v>
      </c>
      <c r="F499" s="47">
        <v>510</v>
      </c>
    </row>
    <row r="500" spans="2:6">
      <c r="B500" s="47">
        <v>13</v>
      </c>
      <c r="C500" s="47" t="s">
        <v>129</v>
      </c>
      <c r="D500" s="47" t="s">
        <v>435</v>
      </c>
      <c r="E500" s="47" t="s">
        <v>442</v>
      </c>
      <c r="F500" s="47">
        <v>511</v>
      </c>
    </row>
    <row r="501" spans="2:6">
      <c r="B501" s="47">
        <v>13</v>
      </c>
      <c r="C501" s="47" t="s">
        <v>129</v>
      </c>
      <c r="D501" s="47" t="s">
        <v>435</v>
      </c>
      <c r="E501" s="47" t="s">
        <v>443</v>
      </c>
      <c r="F501" s="47">
        <v>512</v>
      </c>
    </row>
    <row r="502" spans="2:6">
      <c r="B502" s="47">
        <v>13</v>
      </c>
      <c r="C502" s="47" t="s">
        <v>129</v>
      </c>
      <c r="D502" s="47" t="s">
        <v>435</v>
      </c>
      <c r="E502" s="47" t="s">
        <v>444</v>
      </c>
      <c r="F502" s="47">
        <v>513</v>
      </c>
    </row>
    <row r="503" spans="2:6">
      <c r="B503" s="47">
        <v>13</v>
      </c>
      <c r="C503" s="47" t="s">
        <v>129</v>
      </c>
      <c r="D503" s="47" t="s">
        <v>435</v>
      </c>
      <c r="E503" s="47" t="s">
        <v>445</v>
      </c>
      <c r="F503" s="47">
        <v>514</v>
      </c>
    </row>
    <row r="504" spans="2:6">
      <c r="B504" s="47">
        <v>13</v>
      </c>
      <c r="C504" s="47" t="s">
        <v>129</v>
      </c>
      <c r="D504" s="47" t="s">
        <v>435</v>
      </c>
      <c r="E504" s="47" t="s">
        <v>446</v>
      </c>
      <c r="F504" s="47">
        <v>515</v>
      </c>
    </row>
    <row r="505" spans="2:6">
      <c r="B505" s="47">
        <v>13</v>
      </c>
      <c r="C505" s="47" t="s">
        <v>129</v>
      </c>
      <c r="D505" s="47" t="s">
        <v>435</v>
      </c>
      <c r="E505" s="47" t="s">
        <v>447</v>
      </c>
      <c r="F505" s="47">
        <v>516</v>
      </c>
    </row>
    <row r="506" spans="2:6">
      <c r="B506" s="47">
        <v>13</v>
      </c>
      <c r="C506" s="47" t="s">
        <v>129</v>
      </c>
      <c r="D506" s="47" t="s">
        <v>435</v>
      </c>
      <c r="E506" s="47" t="s">
        <v>448</v>
      </c>
      <c r="F506" s="47">
        <v>517</v>
      </c>
    </row>
    <row r="507" spans="2:6">
      <c r="B507" s="47">
        <v>13</v>
      </c>
      <c r="C507" s="47" t="s">
        <v>129</v>
      </c>
      <c r="D507" s="47" t="s">
        <v>435</v>
      </c>
      <c r="E507" s="47" t="s">
        <v>449</v>
      </c>
      <c r="F507" s="47">
        <v>518</v>
      </c>
    </row>
    <row r="508" spans="2:6">
      <c r="B508" s="47">
        <v>13</v>
      </c>
      <c r="C508" s="47" t="s">
        <v>129</v>
      </c>
      <c r="D508" s="47" t="s">
        <v>435</v>
      </c>
      <c r="E508" s="47" t="s">
        <v>450</v>
      </c>
      <c r="F508" s="47">
        <v>519</v>
      </c>
    </row>
    <row r="509" spans="2:6">
      <c r="B509" s="47">
        <v>13</v>
      </c>
      <c r="C509" s="47" t="s">
        <v>129</v>
      </c>
      <c r="D509" s="47" t="s">
        <v>435</v>
      </c>
      <c r="E509" s="47" t="s">
        <v>451</v>
      </c>
      <c r="F509" s="47">
        <v>520</v>
      </c>
    </row>
    <row r="510" spans="2:6">
      <c r="B510" s="47">
        <v>13</v>
      </c>
      <c r="C510" s="47" t="s">
        <v>129</v>
      </c>
      <c r="D510" s="47" t="s">
        <v>435</v>
      </c>
      <c r="E510" s="47" t="s">
        <v>452</v>
      </c>
      <c r="F510" s="47">
        <v>521</v>
      </c>
    </row>
    <row r="511" spans="2:6">
      <c r="B511" s="47">
        <v>13</v>
      </c>
      <c r="C511" s="47" t="s">
        <v>129</v>
      </c>
      <c r="D511" s="47" t="s">
        <v>435</v>
      </c>
      <c r="E511" s="47" t="s">
        <v>453</v>
      </c>
      <c r="F511" s="47">
        <v>522</v>
      </c>
    </row>
    <row r="512" spans="2:6">
      <c r="B512" s="47">
        <v>13</v>
      </c>
      <c r="C512" s="47" t="s">
        <v>129</v>
      </c>
      <c r="D512" s="47" t="s">
        <v>435</v>
      </c>
      <c r="E512" s="47" t="s">
        <v>454</v>
      </c>
      <c r="F512" s="47">
        <v>523</v>
      </c>
    </row>
    <row r="513" spans="2:6">
      <c r="B513" s="47">
        <v>13</v>
      </c>
      <c r="C513" s="47" t="s">
        <v>129</v>
      </c>
      <c r="D513" s="47" t="s">
        <v>435</v>
      </c>
      <c r="E513" s="47" t="s">
        <v>455</v>
      </c>
      <c r="F513" s="47">
        <v>524</v>
      </c>
    </row>
    <row r="514" spans="2:6">
      <c r="B514" s="47">
        <v>13</v>
      </c>
      <c r="C514" s="47" t="s">
        <v>129</v>
      </c>
      <c r="D514" s="47" t="s">
        <v>435</v>
      </c>
      <c r="E514" s="47" t="s">
        <v>456</v>
      </c>
      <c r="F514" s="47">
        <v>525</v>
      </c>
    </row>
    <row r="515" spans="2:6">
      <c r="B515" s="47">
        <v>13</v>
      </c>
      <c r="C515" s="47" t="s">
        <v>129</v>
      </c>
      <c r="D515" s="47" t="s">
        <v>435</v>
      </c>
      <c r="E515" s="47" t="s">
        <v>457</v>
      </c>
      <c r="F515" s="47">
        <v>526</v>
      </c>
    </row>
    <row r="516" spans="2:6">
      <c r="B516" s="47">
        <v>13</v>
      </c>
      <c r="C516" s="47" t="s">
        <v>129</v>
      </c>
      <c r="D516" s="47" t="s">
        <v>435</v>
      </c>
      <c r="E516" s="47" t="s">
        <v>1083</v>
      </c>
      <c r="F516" s="47">
        <v>527</v>
      </c>
    </row>
    <row r="517" spans="2:6">
      <c r="B517" s="47"/>
      <c r="C517" s="47"/>
      <c r="D517" s="47"/>
      <c r="E517" s="47"/>
      <c r="F517" s="47"/>
    </row>
    <row r="518" spans="2:6">
      <c r="B518" s="47"/>
      <c r="C518" s="47"/>
      <c r="D518" s="47"/>
      <c r="E518" s="47"/>
      <c r="F518" s="47"/>
    </row>
    <row r="519" spans="2:6">
      <c r="B519" s="47">
        <v>14</v>
      </c>
      <c r="C519" s="47" t="s">
        <v>129</v>
      </c>
      <c r="D519" s="47" t="s">
        <v>458</v>
      </c>
      <c r="E519" s="47" t="s">
        <v>459</v>
      </c>
      <c r="F519" s="47">
        <v>529</v>
      </c>
    </row>
    <row r="520" spans="2:6">
      <c r="B520" s="47">
        <v>14</v>
      </c>
      <c r="C520" s="47" t="s">
        <v>129</v>
      </c>
      <c r="D520" s="47" t="s">
        <v>458</v>
      </c>
      <c r="E520" s="47" t="s">
        <v>460</v>
      </c>
      <c r="F520" s="47">
        <v>530</v>
      </c>
    </row>
    <row r="521" spans="2:6">
      <c r="B521" s="47">
        <v>14</v>
      </c>
      <c r="C521" s="47" t="s">
        <v>129</v>
      </c>
      <c r="D521" s="47" t="s">
        <v>458</v>
      </c>
      <c r="E521" s="47" t="s">
        <v>461</v>
      </c>
      <c r="F521" s="47">
        <v>531</v>
      </c>
    </row>
    <row r="522" spans="2:6">
      <c r="B522" s="47">
        <v>14</v>
      </c>
      <c r="C522" s="47" t="s">
        <v>129</v>
      </c>
      <c r="D522" s="47" t="s">
        <v>458</v>
      </c>
      <c r="E522" s="47" t="s">
        <v>462</v>
      </c>
      <c r="F522" s="47">
        <v>532</v>
      </c>
    </row>
    <row r="523" spans="2:6">
      <c r="B523" s="47">
        <v>14</v>
      </c>
      <c r="C523" s="47" t="s">
        <v>129</v>
      </c>
      <c r="D523" s="47" t="s">
        <v>458</v>
      </c>
      <c r="E523" s="47" t="s">
        <v>463</v>
      </c>
      <c r="F523" s="47">
        <v>533</v>
      </c>
    </row>
    <row r="524" spans="2:6">
      <c r="B524" s="47">
        <v>14</v>
      </c>
      <c r="C524" s="47" t="s">
        <v>129</v>
      </c>
      <c r="D524" s="47" t="s">
        <v>458</v>
      </c>
      <c r="E524" s="47" t="s">
        <v>464</v>
      </c>
      <c r="F524" s="47">
        <v>534</v>
      </c>
    </row>
    <row r="525" spans="2:6">
      <c r="B525" s="47">
        <v>14</v>
      </c>
      <c r="C525" s="47" t="s">
        <v>129</v>
      </c>
      <c r="D525" s="47" t="s">
        <v>458</v>
      </c>
      <c r="E525" s="47" t="s">
        <v>465</v>
      </c>
      <c r="F525" s="47">
        <v>535</v>
      </c>
    </row>
    <row r="526" spans="2:6">
      <c r="B526" s="47">
        <v>14</v>
      </c>
      <c r="C526" s="47" t="s">
        <v>129</v>
      </c>
      <c r="D526" s="47" t="s">
        <v>458</v>
      </c>
      <c r="E526" s="47" t="s">
        <v>466</v>
      </c>
      <c r="F526" s="47">
        <v>536</v>
      </c>
    </row>
    <row r="527" spans="2:6">
      <c r="B527" s="47">
        <v>14</v>
      </c>
      <c r="C527" s="47" t="s">
        <v>129</v>
      </c>
      <c r="D527" s="47" t="s">
        <v>458</v>
      </c>
      <c r="E527" s="47" t="s">
        <v>467</v>
      </c>
      <c r="F527" s="47">
        <v>537</v>
      </c>
    </row>
    <row r="528" spans="2:6">
      <c r="B528" s="47">
        <v>14</v>
      </c>
      <c r="C528" s="47" t="s">
        <v>129</v>
      </c>
      <c r="D528" s="47" t="s">
        <v>458</v>
      </c>
      <c r="E528" s="47" t="s">
        <v>468</v>
      </c>
      <c r="F528" s="47">
        <v>538</v>
      </c>
    </row>
    <row r="529" spans="2:6">
      <c r="B529" s="47">
        <v>14</v>
      </c>
      <c r="C529" s="47" t="s">
        <v>129</v>
      </c>
      <c r="D529" s="47" t="s">
        <v>458</v>
      </c>
      <c r="E529" s="47" t="s">
        <v>469</v>
      </c>
      <c r="F529" s="47">
        <v>539</v>
      </c>
    </row>
    <row r="530" spans="2:6">
      <c r="B530" s="47">
        <v>14</v>
      </c>
      <c r="C530" s="47" t="s">
        <v>129</v>
      </c>
      <c r="D530" s="47" t="s">
        <v>458</v>
      </c>
      <c r="E530" s="47" t="s">
        <v>470</v>
      </c>
      <c r="F530" s="47">
        <v>540</v>
      </c>
    </row>
    <row r="531" spans="2:6">
      <c r="B531" s="47">
        <v>14</v>
      </c>
      <c r="C531" s="47" t="s">
        <v>129</v>
      </c>
      <c r="D531" s="47" t="s">
        <v>458</v>
      </c>
      <c r="E531" s="47" t="s">
        <v>471</v>
      </c>
      <c r="F531" s="47">
        <v>541</v>
      </c>
    </row>
    <row r="532" spans="2:6">
      <c r="B532" s="47">
        <v>14</v>
      </c>
      <c r="C532" s="47" t="s">
        <v>129</v>
      </c>
      <c r="D532" s="47" t="s">
        <v>458</v>
      </c>
      <c r="E532" s="47" t="s">
        <v>472</v>
      </c>
      <c r="F532" s="47">
        <v>542</v>
      </c>
    </row>
    <row r="533" spans="2:6">
      <c r="B533" s="47">
        <v>14</v>
      </c>
      <c r="C533" s="47" t="s">
        <v>129</v>
      </c>
      <c r="D533" s="47" t="s">
        <v>458</v>
      </c>
      <c r="E533" s="47" t="s">
        <v>473</v>
      </c>
      <c r="F533" s="47">
        <v>543</v>
      </c>
    </row>
    <row r="534" spans="2:6">
      <c r="B534" s="47">
        <v>14</v>
      </c>
      <c r="C534" s="47" t="s">
        <v>129</v>
      </c>
      <c r="D534" s="47" t="s">
        <v>458</v>
      </c>
      <c r="E534" s="47" t="s">
        <v>474</v>
      </c>
      <c r="F534" s="47">
        <v>544</v>
      </c>
    </row>
    <row r="535" spans="2:6">
      <c r="B535" s="47">
        <v>14</v>
      </c>
      <c r="C535" s="47" t="s">
        <v>129</v>
      </c>
      <c r="D535" s="47" t="s">
        <v>458</v>
      </c>
      <c r="E535" s="47" t="s">
        <v>1084</v>
      </c>
      <c r="F535" s="47">
        <v>545</v>
      </c>
    </row>
    <row r="536" spans="2:6">
      <c r="B536" s="47"/>
      <c r="C536" s="47"/>
      <c r="D536" s="47"/>
      <c r="E536" s="47"/>
      <c r="F536" s="47"/>
    </row>
    <row r="537" spans="2:6">
      <c r="B537" s="47"/>
      <c r="C537" s="47"/>
      <c r="D537" s="47"/>
      <c r="E537" s="47"/>
      <c r="F537" s="47"/>
    </row>
    <row r="538" spans="2:6">
      <c r="B538" s="47">
        <v>15</v>
      </c>
      <c r="C538" s="47" t="s">
        <v>540</v>
      </c>
      <c r="D538" s="47" t="s">
        <v>563</v>
      </c>
      <c r="E538" s="47" t="s">
        <v>564</v>
      </c>
      <c r="F538" s="47">
        <v>547</v>
      </c>
    </row>
    <row r="539" spans="2:6">
      <c r="B539" s="47">
        <v>15</v>
      </c>
      <c r="C539" s="47" t="s">
        <v>540</v>
      </c>
      <c r="D539" s="47" t="s">
        <v>563</v>
      </c>
      <c r="E539" s="47" t="s">
        <v>565</v>
      </c>
      <c r="F539" s="47">
        <v>548</v>
      </c>
    </row>
    <row r="540" spans="2:6">
      <c r="B540" s="47">
        <v>15</v>
      </c>
      <c r="C540" s="47" t="s">
        <v>540</v>
      </c>
      <c r="D540" s="47" t="s">
        <v>563</v>
      </c>
      <c r="E540" s="47" t="s">
        <v>566</v>
      </c>
      <c r="F540" s="47">
        <v>549</v>
      </c>
    </row>
    <row r="541" spans="2:6">
      <c r="B541" s="47">
        <v>15</v>
      </c>
      <c r="C541" s="47" t="s">
        <v>540</v>
      </c>
      <c r="D541" s="47" t="s">
        <v>563</v>
      </c>
      <c r="E541" s="47" t="s">
        <v>567</v>
      </c>
      <c r="F541" s="47">
        <v>550</v>
      </c>
    </row>
    <row r="542" spans="2:6">
      <c r="B542" s="47">
        <v>15</v>
      </c>
      <c r="C542" s="47" t="s">
        <v>540</v>
      </c>
      <c r="D542" s="47" t="s">
        <v>563</v>
      </c>
      <c r="E542" s="47" t="s">
        <v>568</v>
      </c>
      <c r="F542" s="47">
        <v>551</v>
      </c>
    </row>
    <row r="543" spans="2:6">
      <c r="B543" s="47">
        <v>15</v>
      </c>
      <c r="C543" s="47" t="s">
        <v>540</v>
      </c>
      <c r="D543" s="47" t="s">
        <v>563</v>
      </c>
      <c r="E543" s="47" t="s">
        <v>569</v>
      </c>
      <c r="F543" s="47">
        <v>552</v>
      </c>
    </row>
    <row r="544" spans="2:6">
      <c r="B544" s="47">
        <v>15</v>
      </c>
      <c r="C544" s="47" t="s">
        <v>540</v>
      </c>
      <c r="D544" s="47" t="s">
        <v>563</v>
      </c>
      <c r="E544" s="47" t="s">
        <v>570</v>
      </c>
      <c r="F544" s="47">
        <v>553</v>
      </c>
    </row>
    <row r="545" spans="2:6">
      <c r="B545" s="47">
        <v>15</v>
      </c>
      <c r="C545" s="47" t="s">
        <v>540</v>
      </c>
      <c r="D545" s="47" t="s">
        <v>563</v>
      </c>
      <c r="E545" s="47" t="s">
        <v>571</v>
      </c>
      <c r="F545" s="47">
        <v>554</v>
      </c>
    </row>
    <row r="546" spans="2:6">
      <c r="B546" s="47">
        <v>15</v>
      </c>
      <c r="C546" s="47" t="s">
        <v>540</v>
      </c>
      <c r="D546" s="47" t="s">
        <v>563</v>
      </c>
      <c r="E546" s="47" t="s">
        <v>572</v>
      </c>
      <c r="F546" s="47">
        <v>555</v>
      </c>
    </row>
    <row r="547" spans="2:6">
      <c r="B547" s="47">
        <v>15</v>
      </c>
      <c r="C547" s="47" t="s">
        <v>540</v>
      </c>
      <c r="D547" s="47" t="s">
        <v>563</v>
      </c>
      <c r="E547" s="47" t="s">
        <v>563</v>
      </c>
      <c r="F547" s="47">
        <v>556</v>
      </c>
    </row>
    <row r="548" spans="2:6">
      <c r="B548" s="47">
        <v>15</v>
      </c>
      <c r="C548" s="47" t="s">
        <v>540</v>
      </c>
      <c r="D548" s="47" t="s">
        <v>563</v>
      </c>
      <c r="E548" s="47" t="s">
        <v>573</v>
      </c>
      <c r="F548" s="47">
        <v>557</v>
      </c>
    </row>
    <row r="549" spans="2:6">
      <c r="B549" s="47">
        <v>15</v>
      </c>
      <c r="C549" s="47" t="s">
        <v>540</v>
      </c>
      <c r="D549" s="47" t="s">
        <v>563</v>
      </c>
      <c r="E549" s="47" t="s">
        <v>574</v>
      </c>
      <c r="F549" s="47">
        <v>558</v>
      </c>
    </row>
    <row r="550" spans="2:6">
      <c r="B550" s="47">
        <v>15</v>
      </c>
      <c r="C550" s="47" t="s">
        <v>540</v>
      </c>
      <c r="D550" s="47" t="s">
        <v>563</v>
      </c>
      <c r="E550" s="47" t="s">
        <v>575</v>
      </c>
      <c r="F550" s="47">
        <v>559</v>
      </c>
    </row>
    <row r="551" spans="2:6">
      <c r="B551" s="47">
        <v>15</v>
      </c>
      <c r="C551" s="47" t="s">
        <v>540</v>
      </c>
      <c r="D551" s="47" t="s">
        <v>563</v>
      </c>
      <c r="E551" s="47" t="s">
        <v>576</v>
      </c>
      <c r="F551" s="47">
        <v>560</v>
      </c>
    </row>
    <row r="552" spans="2:6">
      <c r="B552" s="47">
        <v>15</v>
      </c>
      <c r="C552" s="47" t="s">
        <v>540</v>
      </c>
      <c r="D552" s="47" t="s">
        <v>563</v>
      </c>
      <c r="E552" s="47" t="s">
        <v>577</v>
      </c>
      <c r="F552" s="47">
        <v>561</v>
      </c>
    </row>
    <row r="553" spans="2:6">
      <c r="B553" s="47"/>
      <c r="C553" s="47"/>
      <c r="D553" s="47"/>
      <c r="E553" s="47"/>
      <c r="F553" s="47"/>
    </row>
    <row r="554" spans="2:6">
      <c r="B554" s="47"/>
      <c r="C554" s="47"/>
      <c r="D554" s="47"/>
      <c r="E554" s="47"/>
      <c r="F554" s="47"/>
    </row>
    <row r="555" spans="2:6">
      <c r="B555" s="47">
        <v>16</v>
      </c>
      <c r="C555" s="47" t="s">
        <v>514</v>
      </c>
      <c r="D555" s="47" t="s">
        <v>239</v>
      </c>
      <c r="E555" s="47" t="s">
        <v>515</v>
      </c>
      <c r="F555" s="47">
        <v>563</v>
      </c>
    </row>
    <row r="556" spans="2:6">
      <c r="B556" s="47">
        <v>16</v>
      </c>
      <c r="C556" s="47" t="s">
        <v>514</v>
      </c>
      <c r="D556" s="47" t="s">
        <v>239</v>
      </c>
      <c r="E556" s="47" t="s">
        <v>516</v>
      </c>
      <c r="F556" s="47">
        <v>564</v>
      </c>
    </row>
    <row r="557" spans="2:6">
      <c r="B557" s="47">
        <v>16</v>
      </c>
      <c r="C557" s="47" t="s">
        <v>514</v>
      </c>
      <c r="D557" s="47" t="s">
        <v>239</v>
      </c>
      <c r="E557" s="47" t="s">
        <v>517</v>
      </c>
      <c r="F557" s="47">
        <v>565</v>
      </c>
    </row>
    <row r="558" spans="2:6">
      <c r="B558" s="47">
        <v>16</v>
      </c>
      <c r="C558" s="47" t="s">
        <v>514</v>
      </c>
      <c r="D558" s="47" t="s">
        <v>239</v>
      </c>
      <c r="E558" s="47" t="s">
        <v>518</v>
      </c>
      <c r="F558" s="47">
        <v>566</v>
      </c>
    </row>
    <row r="559" spans="2:6">
      <c r="B559" s="47">
        <v>16</v>
      </c>
      <c r="C559" s="47" t="s">
        <v>514</v>
      </c>
      <c r="D559" s="47" t="s">
        <v>239</v>
      </c>
      <c r="E559" s="47" t="s">
        <v>519</v>
      </c>
      <c r="F559" s="47">
        <v>567</v>
      </c>
    </row>
    <row r="560" spans="2:6">
      <c r="B560" s="47">
        <v>16</v>
      </c>
      <c r="C560" s="47" t="s">
        <v>514</v>
      </c>
      <c r="D560" s="47" t="s">
        <v>239</v>
      </c>
      <c r="E560" s="47" t="s">
        <v>520</v>
      </c>
      <c r="F560" s="47">
        <v>568</v>
      </c>
    </row>
    <row r="561" spans="2:6">
      <c r="B561" s="47">
        <v>16</v>
      </c>
      <c r="C561" s="47" t="s">
        <v>514</v>
      </c>
      <c r="D561" s="47" t="s">
        <v>239</v>
      </c>
      <c r="E561" s="47" t="s">
        <v>521</v>
      </c>
      <c r="F561" s="47">
        <v>569</v>
      </c>
    </row>
    <row r="562" spans="2:6">
      <c r="B562" s="47">
        <v>16</v>
      </c>
      <c r="C562" s="47" t="s">
        <v>514</v>
      </c>
      <c r="D562" s="47" t="s">
        <v>239</v>
      </c>
      <c r="E562" s="47" t="s">
        <v>522</v>
      </c>
      <c r="F562" s="47">
        <v>570</v>
      </c>
    </row>
    <row r="563" spans="2:6">
      <c r="B563" s="47">
        <v>16</v>
      </c>
      <c r="C563" s="47" t="s">
        <v>514</v>
      </c>
      <c r="D563" s="47" t="s">
        <v>239</v>
      </c>
      <c r="E563" s="47" t="s">
        <v>523</v>
      </c>
      <c r="F563" s="47">
        <v>571</v>
      </c>
    </row>
    <row r="564" spans="2:6">
      <c r="B564" s="47">
        <v>16</v>
      </c>
      <c r="C564" s="47" t="s">
        <v>514</v>
      </c>
      <c r="D564" s="47" t="s">
        <v>239</v>
      </c>
      <c r="E564" s="47" t="s">
        <v>524</v>
      </c>
      <c r="F564" s="47">
        <v>572</v>
      </c>
    </row>
    <row r="565" spans="2:6">
      <c r="B565" s="47">
        <v>16</v>
      </c>
      <c r="C565" s="47" t="s">
        <v>514</v>
      </c>
      <c r="D565" s="47" t="s">
        <v>239</v>
      </c>
      <c r="E565" s="47" t="s">
        <v>525</v>
      </c>
      <c r="F565" s="47">
        <v>573</v>
      </c>
    </row>
    <row r="566" spans="2:6">
      <c r="B566" s="47">
        <v>16</v>
      </c>
      <c r="C566" s="47" t="s">
        <v>514</v>
      </c>
      <c r="D566" s="47" t="s">
        <v>239</v>
      </c>
      <c r="E566" s="47" t="s">
        <v>526</v>
      </c>
      <c r="F566" s="47">
        <v>574</v>
      </c>
    </row>
    <row r="567" spans="2:6">
      <c r="B567" s="47">
        <v>16</v>
      </c>
      <c r="C567" s="47" t="s">
        <v>514</v>
      </c>
      <c r="D567" s="47" t="s">
        <v>239</v>
      </c>
      <c r="E567" s="47" t="s">
        <v>527</v>
      </c>
      <c r="F567" s="47">
        <v>575</v>
      </c>
    </row>
    <row r="568" spans="2:6">
      <c r="B568" s="47">
        <v>16</v>
      </c>
      <c r="C568" s="47" t="s">
        <v>514</v>
      </c>
      <c r="D568" s="47" t="s">
        <v>239</v>
      </c>
      <c r="E568" s="47" t="s">
        <v>528</v>
      </c>
      <c r="F568" s="47">
        <v>576</v>
      </c>
    </row>
    <row r="569" spans="2:6">
      <c r="B569" s="47">
        <v>16</v>
      </c>
      <c r="C569" s="47" t="s">
        <v>514</v>
      </c>
      <c r="D569" s="47" t="s">
        <v>239</v>
      </c>
      <c r="E569" s="47" t="s">
        <v>529</v>
      </c>
      <c r="F569" s="47">
        <v>577</v>
      </c>
    </row>
    <row r="570" spans="2:6">
      <c r="B570" s="47">
        <v>16</v>
      </c>
      <c r="C570" s="47" t="s">
        <v>514</v>
      </c>
      <c r="D570" s="47" t="s">
        <v>239</v>
      </c>
      <c r="E570" s="47" t="s">
        <v>530</v>
      </c>
      <c r="F570" s="47">
        <v>578</v>
      </c>
    </row>
    <row r="571" spans="2:6">
      <c r="B571" s="47">
        <v>16</v>
      </c>
      <c r="C571" s="47" t="s">
        <v>514</v>
      </c>
      <c r="D571" s="47" t="s">
        <v>239</v>
      </c>
      <c r="E571" s="47" t="s">
        <v>531</v>
      </c>
      <c r="F571" s="47">
        <v>579</v>
      </c>
    </row>
    <row r="572" spans="2:6">
      <c r="B572" s="47">
        <v>16</v>
      </c>
      <c r="C572" s="47" t="s">
        <v>514</v>
      </c>
      <c r="D572" s="47" t="s">
        <v>239</v>
      </c>
      <c r="E572" s="47" t="s">
        <v>532</v>
      </c>
      <c r="F572" s="47">
        <v>580</v>
      </c>
    </row>
    <row r="573" spans="2:6">
      <c r="B573" s="47">
        <v>16</v>
      </c>
      <c r="C573" s="47" t="s">
        <v>514</v>
      </c>
      <c r="D573" s="47" t="s">
        <v>239</v>
      </c>
      <c r="E573" s="47" t="s">
        <v>533</v>
      </c>
      <c r="F573" s="47">
        <v>581</v>
      </c>
    </row>
    <row r="574" spans="2:6">
      <c r="B574" s="47">
        <v>16</v>
      </c>
      <c r="C574" s="47" t="s">
        <v>514</v>
      </c>
      <c r="D574" s="47" t="s">
        <v>239</v>
      </c>
      <c r="E574" s="47" t="s">
        <v>534</v>
      </c>
      <c r="F574" s="47">
        <v>582</v>
      </c>
    </row>
    <row r="575" spans="2:6">
      <c r="B575" s="47">
        <v>16</v>
      </c>
      <c r="C575" s="47" t="s">
        <v>514</v>
      </c>
      <c r="D575" s="47" t="s">
        <v>239</v>
      </c>
      <c r="E575" s="47" t="s">
        <v>535</v>
      </c>
      <c r="F575" s="47">
        <v>583</v>
      </c>
    </row>
    <row r="576" spans="2:6">
      <c r="B576" s="47">
        <v>16</v>
      </c>
      <c r="C576" s="47" t="s">
        <v>514</v>
      </c>
      <c r="D576" s="47" t="s">
        <v>239</v>
      </c>
      <c r="E576" s="47" t="s">
        <v>536</v>
      </c>
      <c r="F576" s="47">
        <v>584</v>
      </c>
    </row>
    <row r="577" spans="2:6">
      <c r="B577" s="47">
        <v>16</v>
      </c>
      <c r="C577" s="47" t="s">
        <v>514</v>
      </c>
      <c r="D577" s="47" t="s">
        <v>239</v>
      </c>
      <c r="E577" s="47" t="s">
        <v>537</v>
      </c>
      <c r="F577" s="47">
        <v>585</v>
      </c>
    </row>
    <row r="578" spans="2:6">
      <c r="B578" s="47">
        <v>16</v>
      </c>
      <c r="C578" s="47" t="s">
        <v>514</v>
      </c>
      <c r="D578" s="47" t="s">
        <v>239</v>
      </c>
      <c r="E578" s="47" t="s">
        <v>538</v>
      </c>
      <c r="F578" s="47">
        <v>586</v>
      </c>
    </row>
    <row r="579" spans="2:6">
      <c r="B579" s="47">
        <v>16</v>
      </c>
      <c r="C579" s="47" t="s">
        <v>514</v>
      </c>
      <c r="D579" s="47" t="s">
        <v>239</v>
      </c>
      <c r="E579" s="47" t="s">
        <v>539</v>
      </c>
      <c r="F579" s="47">
        <v>587</v>
      </c>
    </row>
    <row r="580" spans="2:6">
      <c r="B580" s="47">
        <v>16</v>
      </c>
      <c r="C580" s="47" t="s">
        <v>514</v>
      </c>
      <c r="D580" s="47" t="s">
        <v>239</v>
      </c>
      <c r="E580" s="47" t="s">
        <v>1085</v>
      </c>
      <c r="F580" s="47">
        <v>588</v>
      </c>
    </row>
    <row r="581" spans="2:6">
      <c r="B581" s="47"/>
      <c r="C581" s="47"/>
      <c r="D581" s="47"/>
      <c r="E581" s="47"/>
      <c r="F581" s="47"/>
    </row>
    <row r="582" spans="2:6">
      <c r="B582" s="47"/>
      <c r="C582" s="47"/>
      <c r="D582" s="47"/>
      <c r="E582" s="47"/>
      <c r="F582" s="47"/>
    </row>
    <row r="583" spans="2:6">
      <c r="B583" s="47">
        <v>17</v>
      </c>
      <c r="C583" s="47" t="s">
        <v>540</v>
      </c>
      <c r="D583" s="47" t="s">
        <v>238</v>
      </c>
      <c r="E583" s="47" t="s">
        <v>541</v>
      </c>
      <c r="F583" s="47">
        <v>590</v>
      </c>
    </row>
    <row r="584" spans="2:6">
      <c r="B584" s="47">
        <v>17</v>
      </c>
      <c r="C584" s="47" t="s">
        <v>540</v>
      </c>
      <c r="D584" s="47" t="s">
        <v>238</v>
      </c>
      <c r="E584" s="47" t="s">
        <v>542</v>
      </c>
      <c r="F584" s="47">
        <v>591</v>
      </c>
    </row>
    <row r="585" spans="2:6">
      <c r="B585" s="47">
        <v>17</v>
      </c>
      <c r="C585" s="47" t="s">
        <v>540</v>
      </c>
      <c r="D585" s="47" t="s">
        <v>238</v>
      </c>
      <c r="E585" s="47" t="s">
        <v>543</v>
      </c>
      <c r="F585" s="47">
        <v>592</v>
      </c>
    </row>
    <row r="586" spans="2:6">
      <c r="B586" s="47">
        <v>17</v>
      </c>
      <c r="C586" s="47" t="s">
        <v>540</v>
      </c>
      <c r="D586" s="47" t="s">
        <v>238</v>
      </c>
      <c r="E586" s="47" t="s">
        <v>544</v>
      </c>
      <c r="F586" s="47">
        <v>593</v>
      </c>
    </row>
    <row r="587" spans="2:6">
      <c r="B587" s="47">
        <v>17</v>
      </c>
      <c r="C587" s="47" t="s">
        <v>540</v>
      </c>
      <c r="D587" s="47" t="s">
        <v>238</v>
      </c>
      <c r="E587" s="47" t="s">
        <v>545</v>
      </c>
      <c r="F587" s="47">
        <v>594</v>
      </c>
    </row>
    <row r="588" spans="2:6">
      <c r="B588" s="47">
        <v>17</v>
      </c>
      <c r="C588" s="47" t="s">
        <v>540</v>
      </c>
      <c r="D588" s="47" t="s">
        <v>238</v>
      </c>
      <c r="E588" s="47" t="s">
        <v>546</v>
      </c>
      <c r="F588" s="47">
        <v>595</v>
      </c>
    </row>
    <row r="589" spans="2:6">
      <c r="B589" s="47">
        <v>17</v>
      </c>
      <c r="C589" s="47" t="s">
        <v>540</v>
      </c>
      <c r="D589" s="47" t="s">
        <v>238</v>
      </c>
      <c r="E589" s="47" t="s">
        <v>547</v>
      </c>
      <c r="F589" s="47">
        <v>596</v>
      </c>
    </row>
    <row r="590" spans="2:6">
      <c r="B590" s="47">
        <v>17</v>
      </c>
      <c r="C590" s="47" t="s">
        <v>540</v>
      </c>
      <c r="D590" s="47" t="s">
        <v>238</v>
      </c>
      <c r="E590" s="47" t="s">
        <v>548</v>
      </c>
      <c r="F590" s="47">
        <v>597</v>
      </c>
    </row>
    <row r="591" spans="2:6">
      <c r="B591" s="47">
        <v>17</v>
      </c>
      <c r="C591" s="47" t="s">
        <v>540</v>
      </c>
      <c r="D591" s="47" t="s">
        <v>238</v>
      </c>
      <c r="E591" s="47" t="s">
        <v>549</v>
      </c>
      <c r="F591" s="47">
        <v>598</v>
      </c>
    </row>
    <row r="592" spans="2:6">
      <c r="B592" s="47">
        <v>17</v>
      </c>
      <c r="C592" s="47" t="s">
        <v>540</v>
      </c>
      <c r="D592" s="47" t="s">
        <v>238</v>
      </c>
      <c r="E592" s="47" t="s">
        <v>550</v>
      </c>
      <c r="F592" s="47">
        <v>599</v>
      </c>
    </row>
    <row r="593" spans="2:6">
      <c r="B593" s="47">
        <v>17</v>
      </c>
      <c r="C593" s="47" t="s">
        <v>540</v>
      </c>
      <c r="D593" s="47" t="s">
        <v>238</v>
      </c>
      <c r="E593" s="47" t="s">
        <v>551</v>
      </c>
      <c r="F593" s="47">
        <v>600</v>
      </c>
    </row>
    <row r="594" spans="2:6">
      <c r="B594" s="47">
        <v>17</v>
      </c>
      <c r="C594" s="47" t="s">
        <v>540</v>
      </c>
      <c r="D594" s="47" t="s">
        <v>238</v>
      </c>
      <c r="E594" s="47" t="s">
        <v>552</v>
      </c>
      <c r="F594" s="47">
        <v>601</v>
      </c>
    </row>
    <row r="595" spans="2:6">
      <c r="B595" s="47">
        <v>17</v>
      </c>
      <c r="C595" s="47" t="s">
        <v>540</v>
      </c>
      <c r="D595" s="47" t="s">
        <v>238</v>
      </c>
      <c r="E595" s="47" t="s">
        <v>553</v>
      </c>
      <c r="F595" s="47">
        <v>602</v>
      </c>
    </row>
    <row r="596" spans="2:6">
      <c r="B596" s="47">
        <v>17</v>
      </c>
      <c r="C596" s="47" t="s">
        <v>540</v>
      </c>
      <c r="D596" s="47" t="s">
        <v>238</v>
      </c>
      <c r="E596" s="47" t="s">
        <v>554</v>
      </c>
      <c r="F596" s="47">
        <v>603</v>
      </c>
    </row>
    <row r="597" spans="2:6">
      <c r="B597" s="47">
        <v>17</v>
      </c>
      <c r="C597" s="47" t="s">
        <v>540</v>
      </c>
      <c r="D597" s="47" t="s">
        <v>238</v>
      </c>
      <c r="E597" s="47" t="s">
        <v>555</v>
      </c>
      <c r="F597" s="47">
        <v>604</v>
      </c>
    </row>
    <row r="598" spans="2:6">
      <c r="B598" s="47">
        <v>17</v>
      </c>
      <c r="C598" s="47" t="s">
        <v>540</v>
      </c>
      <c r="D598" s="47" t="s">
        <v>238</v>
      </c>
      <c r="E598" s="47" t="s">
        <v>556</v>
      </c>
      <c r="F598" s="47">
        <v>605</v>
      </c>
    </row>
    <row r="599" spans="2:6">
      <c r="B599" s="47">
        <v>17</v>
      </c>
      <c r="C599" s="47" t="s">
        <v>540</v>
      </c>
      <c r="D599" s="47" t="s">
        <v>238</v>
      </c>
      <c r="E599" s="47" t="s">
        <v>557</v>
      </c>
      <c r="F599" s="47">
        <v>606</v>
      </c>
    </row>
    <row r="600" spans="2:6">
      <c r="B600" s="47">
        <v>17</v>
      </c>
      <c r="C600" s="47" t="s">
        <v>540</v>
      </c>
      <c r="D600" s="47" t="s">
        <v>238</v>
      </c>
      <c r="E600" s="47" t="s">
        <v>558</v>
      </c>
      <c r="F600" s="47">
        <v>607</v>
      </c>
    </row>
    <row r="601" spans="2:6">
      <c r="B601" s="47">
        <v>17</v>
      </c>
      <c r="C601" s="47" t="s">
        <v>540</v>
      </c>
      <c r="D601" s="47" t="s">
        <v>238</v>
      </c>
      <c r="E601" s="47" t="s">
        <v>559</v>
      </c>
      <c r="F601" s="47">
        <v>608</v>
      </c>
    </row>
    <row r="602" spans="2:6">
      <c r="B602" s="47">
        <v>17</v>
      </c>
      <c r="C602" s="47" t="s">
        <v>540</v>
      </c>
      <c r="D602" s="47" t="s">
        <v>238</v>
      </c>
      <c r="E602" s="47" t="s">
        <v>560</v>
      </c>
      <c r="F602" s="47">
        <v>609</v>
      </c>
    </row>
    <row r="603" spans="2:6">
      <c r="B603" s="47">
        <v>17</v>
      </c>
      <c r="C603" s="47" t="s">
        <v>540</v>
      </c>
      <c r="D603" s="47" t="s">
        <v>238</v>
      </c>
      <c r="E603" s="47" t="s">
        <v>561</v>
      </c>
      <c r="F603" s="47">
        <v>610</v>
      </c>
    </row>
    <row r="604" spans="2:6">
      <c r="B604" s="47">
        <v>17</v>
      </c>
      <c r="C604" s="47" t="s">
        <v>540</v>
      </c>
      <c r="D604" s="47" t="s">
        <v>238</v>
      </c>
      <c r="E604" s="47" t="s">
        <v>562</v>
      </c>
      <c r="F604" s="47">
        <v>611</v>
      </c>
    </row>
    <row r="605" spans="2:6">
      <c r="B605" s="47">
        <v>17</v>
      </c>
      <c r="C605" s="47" t="s">
        <v>540</v>
      </c>
      <c r="D605" s="47" t="s">
        <v>238</v>
      </c>
      <c r="E605" s="47" t="s">
        <v>1232</v>
      </c>
      <c r="F605" s="47">
        <v>612</v>
      </c>
    </row>
    <row r="606" spans="2:6">
      <c r="B606" s="47">
        <v>17</v>
      </c>
      <c r="C606" s="47" t="s">
        <v>540</v>
      </c>
      <c r="D606" s="47" t="s">
        <v>238</v>
      </c>
      <c r="E606" s="47" t="s">
        <v>1086</v>
      </c>
      <c r="F606" s="47">
        <v>613</v>
      </c>
    </row>
    <row r="607" spans="2:6">
      <c r="B607" s="47"/>
      <c r="C607" s="47"/>
      <c r="D607" s="47"/>
      <c r="E607" s="47"/>
      <c r="F607" s="47"/>
    </row>
    <row r="608" spans="2:6">
      <c r="B608" s="47"/>
      <c r="C608" s="47"/>
      <c r="D608" s="47"/>
      <c r="E608" s="47"/>
      <c r="F608" s="47"/>
    </row>
    <row r="609" spans="2:6">
      <c r="B609" s="47">
        <v>18</v>
      </c>
      <c r="C609" s="47" t="s">
        <v>124</v>
      </c>
      <c r="D609" s="47" t="s">
        <v>808</v>
      </c>
      <c r="E609" s="47" t="s">
        <v>809</v>
      </c>
      <c r="F609" s="47">
        <v>615</v>
      </c>
    </row>
    <row r="610" spans="2:6">
      <c r="B610" s="47">
        <v>18</v>
      </c>
      <c r="C610" s="47" t="s">
        <v>124</v>
      </c>
      <c r="D610" s="47" t="s">
        <v>808</v>
      </c>
      <c r="E610" s="47" t="s">
        <v>810</v>
      </c>
      <c r="F610" s="47">
        <v>616</v>
      </c>
    </row>
    <row r="611" spans="2:6">
      <c r="B611" s="47">
        <v>18</v>
      </c>
      <c r="C611" s="47" t="s">
        <v>124</v>
      </c>
      <c r="D611" s="47" t="s">
        <v>808</v>
      </c>
      <c r="E611" s="47" t="s">
        <v>811</v>
      </c>
      <c r="F611" s="47">
        <v>617</v>
      </c>
    </row>
    <row r="612" spans="2:6">
      <c r="B612" s="47">
        <v>18</v>
      </c>
      <c r="C612" s="47" t="s">
        <v>124</v>
      </c>
      <c r="D612" s="47" t="s">
        <v>808</v>
      </c>
      <c r="E612" s="47" t="s">
        <v>812</v>
      </c>
      <c r="F612" s="47">
        <v>618</v>
      </c>
    </row>
    <row r="613" spans="2:6">
      <c r="B613" s="47">
        <v>18</v>
      </c>
      <c r="C613" s="47" t="s">
        <v>124</v>
      </c>
      <c r="D613" s="47" t="s">
        <v>808</v>
      </c>
      <c r="E613" s="47" t="s">
        <v>813</v>
      </c>
      <c r="F613" s="47">
        <v>619</v>
      </c>
    </row>
    <row r="614" spans="2:6">
      <c r="B614" s="47">
        <v>18</v>
      </c>
      <c r="C614" s="47" t="s">
        <v>124</v>
      </c>
      <c r="D614" s="47" t="s">
        <v>808</v>
      </c>
      <c r="E614" s="47" t="s">
        <v>814</v>
      </c>
      <c r="F614" s="47">
        <v>620</v>
      </c>
    </row>
    <row r="615" spans="2:6">
      <c r="B615" s="47">
        <v>18</v>
      </c>
      <c r="C615" s="47" t="s">
        <v>124</v>
      </c>
      <c r="D615" s="47" t="s">
        <v>808</v>
      </c>
      <c r="E615" s="47" t="s">
        <v>815</v>
      </c>
      <c r="F615" s="47">
        <v>621</v>
      </c>
    </row>
    <row r="616" spans="2:6">
      <c r="B616" s="47">
        <v>18</v>
      </c>
      <c r="C616" s="47" t="s">
        <v>124</v>
      </c>
      <c r="D616" s="47" t="s">
        <v>808</v>
      </c>
      <c r="E616" s="47" t="s">
        <v>816</v>
      </c>
      <c r="F616" s="47">
        <v>622</v>
      </c>
    </row>
    <row r="617" spans="2:6">
      <c r="B617" s="47">
        <v>18</v>
      </c>
      <c r="C617" s="47" t="s">
        <v>124</v>
      </c>
      <c r="D617" s="47" t="s">
        <v>808</v>
      </c>
      <c r="E617" s="47" t="s">
        <v>817</v>
      </c>
      <c r="F617" s="47">
        <v>623</v>
      </c>
    </row>
    <row r="618" spans="2:6">
      <c r="B618" s="47">
        <v>18</v>
      </c>
      <c r="C618" s="47" t="s">
        <v>124</v>
      </c>
      <c r="D618" s="47" t="s">
        <v>808</v>
      </c>
      <c r="E618" s="47" t="s">
        <v>818</v>
      </c>
      <c r="F618" s="47">
        <v>624</v>
      </c>
    </row>
    <row r="619" spans="2:6">
      <c r="B619" s="47">
        <v>18</v>
      </c>
      <c r="C619" s="47" t="s">
        <v>124</v>
      </c>
      <c r="D619" s="47" t="s">
        <v>808</v>
      </c>
      <c r="E619" s="47" t="s">
        <v>819</v>
      </c>
      <c r="F619" s="47">
        <v>625</v>
      </c>
    </row>
    <row r="620" spans="2:6">
      <c r="B620" s="47">
        <v>18</v>
      </c>
      <c r="C620" s="47" t="s">
        <v>124</v>
      </c>
      <c r="D620" s="47" t="s">
        <v>808</v>
      </c>
      <c r="E620" s="47" t="s">
        <v>820</v>
      </c>
      <c r="F620" s="47">
        <v>626</v>
      </c>
    </row>
    <row r="621" spans="2:6">
      <c r="B621" s="47">
        <v>18</v>
      </c>
      <c r="C621" s="47" t="s">
        <v>124</v>
      </c>
      <c r="D621" s="47" t="s">
        <v>808</v>
      </c>
      <c r="E621" s="47" t="s">
        <v>821</v>
      </c>
      <c r="F621" s="47">
        <v>627</v>
      </c>
    </row>
    <row r="622" spans="2:6">
      <c r="B622" s="47">
        <v>18</v>
      </c>
      <c r="C622" s="47" t="s">
        <v>124</v>
      </c>
      <c r="D622" s="47" t="s">
        <v>808</v>
      </c>
      <c r="E622" s="47" t="s">
        <v>822</v>
      </c>
      <c r="F622" s="47">
        <v>628</v>
      </c>
    </row>
    <row r="623" spans="2:6">
      <c r="B623" s="47">
        <v>18</v>
      </c>
      <c r="C623" s="47" t="s">
        <v>124</v>
      </c>
      <c r="D623" s="47" t="s">
        <v>808</v>
      </c>
      <c r="E623" s="47" t="s">
        <v>823</v>
      </c>
      <c r="F623" s="47">
        <v>629</v>
      </c>
    </row>
    <row r="624" spans="2:6">
      <c r="B624" s="47">
        <v>18</v>
      </c>
      <c r="C624" s="47" t="s">
        <v>124</v>
      </c>
      <c r="D624" s="47" t="s">
        <v>808</v>
      </c>
      <c r="E624" s="47" t="s">
        <v>824</v>
      </c>
      <c r="F624" s="47">
        <v>630</v>
      </c>
    </row>
    <row r="625" spans="2:6">
      <c r="B625" s="47">
        <v>18</v>
      </c>
      <c r="C625" s="47" t="s">
        <v>124</v>
      </c>
      <c r="D625" s="47" t="s">
        <v>808</v>
      </c>
      <c r="E625" s="47" t="s">
        <v>825</v>
      </c>
      <c r="F625" s="47">
        <v>631</v>
      </c>
    </row>
    <row r="626" spans="2:6">
      <c r="B626" s="47">
        <v>18</v>
      </c>
      <c r="C626" s="47" t="s">
        <v>124</v>
      </c>
      <c r="D626" s="47" t="s">
        <v>808</v>
      </c>
      <c r="E626" s="47" t="s">
        <v>826</v>
      </c>
      <c r="F626" s="47">
        <v>632</v>
      </c>
    </row>
    <row r="627" spans="2:6">
      <c r="B627" s="47">
        <v>18</v>
      </c>
      <c r="C627" s="47" t="s">
        <v>124</v>
      </c>
      <c r="D627" s="47" t="s">
        <v>808</v>
      </c>
      <c r="E627" s="47" t="s">
        <v>827</v>
      </c>
      <c r="F627" s="47">
        <v>633</v>
      </c>
    </row>
    <row r="628" spans="2:6">
      <c r="B628" s="47">
        <v>18</v>
      </c>
      <c r="C628" s="47" t="s">
        <v>124</v>
      </c>
      <c r="D628" s="47" t="s">
        <v>808</v>
      </c>
      <c r="E628" s="47" t="s">
        <v>828</v>
      </c>
      <c r="F628" s="47">
        <v>634</v>
      </c>
    </row>
    <row r="629" spans="2:6">
      <c r="B629" s="47">
        <v>18</v>
      </c>
      <c r="C629" s="47" t="s">
        <v>124</v>
      </c>
      <c r="D629" s="47" t="s">
        <v>808</v>
      </c>
      <c r="E629" s="47" t="s">
        <v>829</v>
      </c>
      <c r="F629" s="47">
        <v>635</v>
      </c>
    </row>
    <row r="630" spans="2:6">
      <c r="B630" s="47">
        <v>18</v>
      </c>
      <c r="C630" s="47" t="s">
        <v>124</v>
      </c>
      <c r="D630" s="47" t="s">
        <v>808</v>
      </c>
      <c r="E630" s="47" t="s">
        <v>830</v>
      </c>
      <c r="F630" s="47">
        <v>636</v>
      </c>
    </row>
    <row r="631" spans="2:6">
      <c r="B631" s="47">
        <v>18</v>
      </c>
      <c r="C631" s="47" t="s">
        <v>124</v>
      </c>
      <c r="D631" s="47" t="s">
        <v>808</v>
      </c>
      <c r="E631" s="47" t="s">
        <v>831</v>
      </c>
      <c r="F631" s="47">
        <v>637</v>
      </c>
    </row>
    <row r="632" spans="2:6">
      <c r="B632" s="47">
        <v>18</v>
      </c>
      <c r="C632" s="47" t="s">
        <v>124</v>
      </c>
      <c r="D632" s="47" t="s">
        <v>808</v>
      </c>
      <c r="E632" s="47" t="s">
        <v>832</v>
      </c>
      <c r="F632" s="47">
        <v>638</v>
      </c>
    </row>
    <row r="633" spans="2:6">
      <c r="B633" s="47">
        <v>18</v>
      </c>
      <c r="C633" s="47" t="s">
        <v>124</v>
      </c>
      <c r="D633" s="47" t="s">
        <v>808</v>
      </c>
      <c r="E633" s="47" t="s">
        <v>833</v>
      </c>
      <c r="F633" s="47">
        <v>639</v>
      </c>
    </row>
    <row r="634" spans="2:6">
      <c r="B634" s="47">
        <v>18</v>
      </c>
      <c r="C634" s="47" t="s">
        <v>124</v>
      </c>
      <c r="D634" s="47" t="s">
        <v>808</v>
      </c>
      <c r="E634" s="47" t="s">
        <v>834</v>
      </c>
      <c r="F634" s="47">
        <v>640</v>
      </c>
    </row>
    <row r="635" spans="2:6">
      <c r="B635" s="47">
        <v>18</v>
      </c>
      <c r="C635" s="47" t="s">
        <v>124</v>
      </c>
      <c r="D635" s="47" t="s">
        <v>808</v>
      </c>
      <c r="E635" s="47" t="s">
        <v>835</v>
      </c>
      <c r="F635" s="47">
        <v>641</v>
      </c>
    </row>
    <row r="636" spans="2:6">
      <c r="B636" s="47">
        <v>18</v>
      </c>
      <c r="C636" s="47" t="s">
        <v>124</v>
      </c>
      <c r="D636" s="47" t="s">
        <v>808</v>
      </c>
      <c r="E636" s="47" t="s">
        <v>836</v>
      </c>
      <c r="F636" s="47">
        <v>642</v>
      </c>
    </row>
    <row r="637" spans="2:6">
      <c r="B637" s="47">
        <v>18</v>
      </c>
      <c r="C637" s="47" t="s">
        <v>124</v>
      </c>
      <c r="D637" s="47" t="s">
        <v>808</v>
      </c>
      <c r="E637" s="47" t="s">
        <v>837</v>
      </c>
      <c r="F637" s="47">
        <v>643</v>
      </c>
    </row>
    <row r="638" spans="2:6">
      <c r="B638" s="47">
        <v>18</v>
      </c>
      <c r="C638" s="47" t="s">
        <v>124</v>
      </c>
      <c r="D638" s="47" t="s">
        <v>808</v>
      </c>
      <c r="E638" s="47" t="s">
        <v>838</v>
      </c>
      <c r="F638" s="47">
        <v>644</v>
      </c>
    </row>
    <row r="639" spans="2:6">
      <c r="B639" s="47">
        <v>18</v>
      </c>
      <c r="C639" s="47" t="s">
        <v>124</v>
      </c>
      <c r="D639" s="47" t="s">
        <v>808</v>
      </c>
      <c r="E639" s="47" t="s">
        <v>839</v>
      </c>
      <c r="F639" s="47">
        <v>645</v>
      </c>
    </row>
    <row r="640" spans="2:6">
      <c r="B640" s="47">
        <v>18</v>
      </c>
      <c r="C640" s="47" t="s">
        <v>124</v>
      </c>
      <c r="D640" s="47" t="s">
        <v>808</v>
      </c>
      <c r="E640" s="47" t="s">
        <v>840</v>
      </c>
      <c r="F640" s="47">
        <v>646</v>
      </c>
    </row>
    <row r="641" spans="2:6">
      <c r="B641" s="47">
        <v>18</v>
      </c>
      <c r="C641" s="47" t="s">
        <v>124</v>
      </c>
      <c r="D641" s="47" t="s">
        <v>808</v>
      </c>
      <c r="E641" s="47" t="s">
        <v>841</v>
      </c>
      <c r="F641" s="47">
        <v>647</v>
      </c>
    </row>
    <row r="642" spans="2:6">
      <c r="B642" s="47">
        <v>18</v>
      </c>
      <c r="C642" s="47" t="s">
        <v>124</v>
      </c>
      <c r="D642" s="47" t="s">
        <v>808</v>
      </c>
      <c r="E642" s="47" t="s">
        <v>842</v>
      </c>
      <c r="F642" s="47">
        <v>648</v>
      </c>
    </row>
    <row r="643" spans="2:6">
      <c r="B643" s="47">
        <v>18</v>
      </c>
      <c r="C643" s="47" t="s">
        <v>124</v>
      </c>
      <c r="D643" s="47" t="s">
        <v>808</v>
      </c>
      <c r="E643" s="47" t="s">
        <v>843</v>
      </c>
      <c r="F643" s="47">
        <v>649</v>
      </c>
    </row>
    <row r="644" spans="2:6">
      <c r="B644" s="47">
        <v>18</v>
      </c>
      <c r="C644" s="47" t="s">
        <v>124</v>
      </c>
      <c r="D644" s="47" t="s">
        <v>808</v>
      </c>
      <c r="E644" s="47" t="s">
        <v>844</v>
      </c>
      <c r="F644" s="47">
        <v>650</v>
      </c>
    </row>
    <row r="645" spans="2:6">
      <c r="B645" s="47">
        <v>18</v>
      </c>
      <c r="C645" s="47" t="s">
        <v>124</v>
      </c>
      <c r="D645" s="47" t="s">
        <v>808</v>
      </c>
      <c r="E645" s="47" t="s">
        <v>845</v>
      </c>
      <c r="F645" s="47">
        <v>651</v>
      </c>
    </row>
    <row r="646" spans="2:6">
      <c r="B646" s="47">
        <v>18</v>
      </c>
      <c r="C646" s="47" t="s">
        <v>124</v>
      </c>
      <c r="D646" s="47" t="s">
        <v>808</v>
      </c>
      <c r="E646" s="47" t="s">
        <v>846</v>
      </c>
      <c r="F646" s="47">
        <v>652</v>
      </c>
    </row>
    <row r="647" spans="2:6">
      <c r="B647" s="47">
        <v>18</v>
      </c>
      <c r="C647" s="47" t="s">
        <v>124</v>
      </c>
      <c r="D647" s="47" t="s">
        <v>808</v>
      </c>
      <c r="E647" s="47" t="s">
        <v>847</v>
      </c>
      <c r="F647" s="47">
        <v>653</v>
      </c>
    </row>
    <row r="648" spans="2:6">
      <c r="B648" s="47">
        <v>18</v>
      </c>
      <c r="C648" s="47" t="s">
        <v>124</v>
      </c>
      <c r="D648" s="47" t="s">
        <v>808</v>
      </c>
      <c r="E648" s="47" t="s">
        <v>848</v>
      </c>
      <c r="F648" s="47">
        <v>654</v>
      </c>
    </row>
    <row r="649" spans="2:6">
      <c r="B649" s="47">
        <v>18</v>
      </c>
      <c r="C649" s="47" t="s">
        <v>124</v>
      </c>
      <c r="D649" s="47" t="s">
        <v>808</v>
      </c>
      <c r="E649" s="47" t="s">
        <v>849</v>
      </c>
      <c r="F649" s="47">
        <v>655</v>
      </c>
    </row>
    <row r="650" spans="2:6">
      <c r="B650" s="47">
        <v>18</v>
      </c>
      <c r="C650" s="47" t="s">
        <v>124</v>
      </c>
      <c r="D650" s="47" t="s">
        <v>808</v>
      </c>
      <c r="E650" s="47" t="s">
        <v>850</v>
      </c>
      <c r="F650" s="47">
        <v>656</v>
      </c>
    </row>
    <row r="651" spans="2:6">
      <c r="B651" s="47">
        <v>18</v>
      </c>
      <c r="C651" s="47" t="s">
        <v>124</v>
      </c>
      <c r="D651" s="47" t="s">
        <v>808</v>
      </c>
      <c r="E651" s="47" t="s">
        <v>851</v>
      </c>
      <c r="F651" s="47">
        <v>657</v>
      </c>
    </row>
    <row r="652" spans="2:6">
      <c r="B652" s="47">
        <v>18</v>
      </c>
      <c r="C652" s="47" t="s">
        <v>124</v>
      </c>
      <c r="D652" s="47" t="s">
        <v>808</v>
      </c>
      <c r="E652" s="47" t="s">
        <v>852</v>
      </c>
      <c r="F652" s="47">
        <v>658</v>
      </c>
    </row>
    <row r="653" spans="2:6">
      <c r="B653" s="47">
        <v>18</v>
      </c>
      <c r="C653" s="47" t="s">
        <v>124</v>
      </c>
      <c r="D653" s="47" t="s">
        <v>808</v>
      </c>
      <c r="E653" s="47" t="s">
        <v>853</v>
      </c>
      <c r="F653" s="47">
        <v>659</v>
      </c>
    </row>
    <row r="654" spans="2:6">
      <c r="B654" s="47">
        <v>18</v>
      </c>
      <c r="C654" s="47" t="s">
        <v>124</v>
      </c>
      <c r="D654" s="47" t="s">
        <v>808</v>
      </c>
      <c r="E654" s="47" t="s">
        <v>854</v>
      </c>
      <c r="F654" s="47">
        <v>660</v>
      </c>
    </row>
    <row r="655" spans="2:6">
      <c r="B655" s="47">
        <v>18</v>
      </c>
      <c r="C655" s="47" t="s">
        <v>124</v>
      </c>
      <c r="D655" s="47" t="s">
        <v>808</v>
      </c>
      <c r="E655" s="47" t="s">
        <v>855</v>
      </c>
      <c r="F655" s="47">
        <v>661</v>
      </c>
    </row>
    <row r="656" spans="2:6">
      <c r="B656" s="47">
        <v>18</v>
      </c>
      <c r="C656" s="47" t="s">
        <v>124</v>
      </c>
      <c r="D656" s="47" t="s">
        <v>808</v>
      </c>
      <c r="E656" s="47" t="s">
        <v>856</v>
      </c>
      <c r="F656" s="47">
        <v>662</v>
      </c>
    </row>
    <row r="657" spans="2:6">
      <c r="B657" s="47">
        <v>18</v>
      </c>
      <c r="C657" s="47" t="s">
        <v>124</v>
      </c>
      <c r="D657" s="47" t="s">
        <v>808</v>
      </c>
      <c r="E657" s="47" t="s">
        <v>857</v>
      </c>
      <c r="F657" s="47">
        <v>663</v>
      </c>
    </row>
    <row r="658" spans="2:6">
      <c r="B658" s="47">
        <v>18</v>
      </c>
      <c r="C658" s="47" t="s">
        <v>124</v>
      </c>
      <c r="D658" s="47" t="s">
        <v>808</v>
      </c>
      <c r="E658" s="47" t="s">
        <v>858</v>
      </c>
      <c r="F658" s="47">
        <v>664</v>
      </c>
    </row>
    <row r="659" spans="2:6">
      <c r="B659" s="47">
        <v>18</v>
      </c>
      <c r="C659" s="47" t="s">
        <v>124</v>
      </c>
      <c r="D659" s="47" t="s">
        <v>808</v>
      </c>
      <c r="E659" s="47" t="s">
        <v>859</v>
      </c>
      <c r="F659" s="47">
        <v>665</v>
      </c>
    </row>
    <row r="660" spans="2:6">
      <c r="B660" s="47">
        <v>18</v>
      </c>
      <c r="C660" s="47" t="s">
        <v>124</v>
      </c>
      <c r="D660" s="47" t="s">
        <v>808</v>
      </c>
      <c r="E660" s="47" t="s">
        <v>860</v>
      </c>
      <c r="F660" s="47">
        <v>666</v>
      </c>
    </row>
    <row r="661" spans="2:6">
      <c r="B661" s="47">
        <v>18</v>
      </c>
      <c r="C661" s="47" t="s">
        <v>124</v>
      </c>
      <c r="D661" s="47" t="s">
        <v>808</v>
      </c>
      <c r="E661" s="47" t="s">
        <v>861</v>
      </c>
      <c r="F661" s="47">
        <v>667</v>
      </c>
    </row>
    <row r="662" spans="2:6">
      <c r="B662" s="47">
        <v>18</v>
      </c>
      <c r="C662" s="47" t="s">
        <v>124</v>
      </c>
      <c r="D662" s="47" t="s">
        <v>808</v>
      </c>
      <c r="E662" s="47" t="s">
        <v>862</v>
      </c>
      <c r="F662" s="47">
        <v>668</v>
      </c>
    </row>
    <row r="663" spans="2:6">
      <c r="B663" s="47">
        <v>18</v>
      </c>
      <c r="C663" s="47" t="s">
        <v>124</v>
      </c>
      <c r="D663" s="47" t="s">
        <v>808</v>
      </c>
      <c r="E663" s="47" t="s">
        <v>863</v>
      </c>
      <c r="F663" s="47">
        <v>669</v>
      </c>
    </row>
    <row r="664" spans="2:6">
      <c r="B664" s="47">
        <v>18</v>
      </c>
      <c r="C664" s="47" t="s">
        <v>124</v>
      </c>
      <c r="D664" s="47" t="s">
        <v>808</v>
      </c>
      <c r="E664" s="47" t="s">
        <v>1143</v>
      </c>
      <c r="F664" s="47">
        <v>670</v>
      </c>
    </row>
    <row r="665" spans="2:6">
      <c r="B665" s="47"/>
      <c r="C665" s="47"/>
      <c r="D665" s="47"/>
      <c r="E665" s="47"/>
      <c r="F665" s="47"/>
    </row>
    <row r="666" spans="2:6">
      <c r="B666" s="47"/>
      <c r="C666" s="47"/>
      <c r="D666" s="47"/>
      <c r="E666" s="47"/>
      <c r="F666" s="47"/>
    </row>
    <row r="667" spans="2:6">
      <c r="B667" s="47">
        <v>19</v>
      </c>
      <c r="C667" s="47" t="s">
        <v>864</v>
      </c>
      <c r="D667" s="47" t="s">
        <v>125</v>
      </c>
      <c r="E667" s="47" t="s">
        <v>865</v>
      </c>
      <c r="F667" s="47">
        <v>672</v>
      </c>
    </row>
    <row r="668" spans="2:6">
      <c r="B668" s="47">
        <v>19</v>
      </c>
      <c r="C668" s="47" t="s">
        <v>864</v>
      </c>
      <c r="D668" s="47" t="s">
        <v>125</v>
      </c>
      <c r="E668" s="47" t="s">
        <v>866</v>
      </c>
      <c r="F668" s="47">
        <v>673</v>
      </c>
    </row>
    <row r="669" spans="2:6">
      <c r="B669" s="47">
        <v>19</v>
      </c>
      <c r="C669" s="47" t="s">
        <v>864</v>
      </c>
      <c r="D669" s="47" t="s">
        <v>125</v>
      </c>
      <c r="E669" s="47" t="s">
        <v>867</v>
      </c>
      <c r="F669" s="47">
        <v>674</v>
      </c>
    </row>
    <row r="670" spans="2:6">
      <c r="B670" s="47">
        <v>19</v>
      </c>
      <c r="C670" s="47" t="s">
        <v>864</v>
      </c>
      <c r="D670" s="47" t="s">
        <v>125</v>
      </c>
      <c r="E670" s="47" t="s">
        <v>868</v>
      </c>
      <c r="F670" s="47">
        <v>675</v>
      </c>
    </row>
    <row r="671" spans="2:6">
      <c r="B671" s="47">
        <v>19</v>
      </c>
      <c r="C671" s="47" t="s">
        <v>864</v>
      </c>
      <c r="D671" s="47" t="s">
        <v>125</v>
      </c>
      <c r="E671" s="47" t="s">
        <v>869</v>
      </c>
      <c r="F671" s="47">
        <v>676</v>
      </c>
    </row>
    <row r="672" spans="2:6">
      <c r="B672" s="47">
        <v>19</v>
      </c>
      <c r="C672" s="47" t="s">
        <v>864</v>
      </c>
      <c r="D672" s="47" t="s">
        <v>125</v>
      </c>
      <c r="E672" s="47" t="s">
        <v>870</v>
      </c>
      <c r="F672" s="47">
        <v>677</v>
      </c>
    </row>
    <row r="673" spans="2:7">
      <c r="B673" s="47">
        <v>19</v>
      </c>
      <c r="C673" s="47" t="s">
        <v>864</v>
      </c>
      <c r="D673" s="47" t="s">
        <v>125</v>
      </c>
      <c r="E673" s="47" t="s">
        <v>871</v>
      </c>
      <c r="F673" s="47">
        <v>678</v>
      </c>
    </row>
    <row r="674" spans="2:7">
      <c r="B674" s="47">
        <v>19</v>
      </c>
      <c r="C674" s="47" t="s">
        <v>864</v>
      </c>
      <c r="D674" s="47" t="s">
        <v>125</v>
      </c>
      <c r="E674" s="47" t="s">
        <v>872</v>
      </c>
      <c r="F674" s="47">
        <v>679</v>
      </c>
    </row>
    <row r="675" spans="2:7">
      <c r="B675" s="47">
        <v>19</v>
      </c>
      <c r="C675" s="47" t="s">
        <v>864</v>
      </c>
      <c r="D675" s="47" t="s">
        <v>125</v>
      </c>
      <c r="E675" s="47" t="s">
        <v>873</v>
      </c>
      <c r="F675" s="47">
        <v>680</v>
      </c>
    </row>
    <row r="676" spans="2:7">
      <c r="B676" s="47">
        <v>19</v>
      </c>
      <c r="C676" s="47" t="s">
        <v>864</v>
      </c>
      <c r="D676" s="47" t="s">
        <v>125</v>
      </c>
      <c r="E676" s="47" t="s">
        <v>874</v>
      </c>
      <c r="F676" s="47">
        <v>681</v>
      </c>
    </row>
    <row r="677" spans="2:7">
      <c r="B677" s="47">
        <v>19</v>
      </c>
      <c r="C677" s="47" t="s">
        <v>864</v>
      </c>
      <c r="D677" s="47" t="s">
        <v>125</v>
      </c>
      <c r="E677" s="47" t="s">
        <v>875</v>
      </c>
      <c r="F677" s="47">
        <v>682</v>
      </c>
    </row>
    <row r="678" spans="2:7">
      <c r="B678" s="47">
        <v>19</v>
      </c>
      <c r="C678" s="47" t="s">
        <v>864</v>
      </c>
      <c r="D678" s="47" t="s">
        <v>125</v>
      </c>
      <c r="E678" s="47" t="s">
        <v>876</v>
      </c>
      <c r="F678" s="47">
        <v>683</v>
      </c>
    </row>
    <row r="679" spans="2:7">
      <c r="B679" s="47">
        <v>19</v>
      </c>
      <c r="C679" s="47" t="s">
        <v>864</v>
      </c>
      <c r="D679" s="47" t="s">
        <v>125</v>
      </c>
      <c r="E679" s="47" t="s">
        <v>877</v>
      </c>
      <c r="F679" s="47">
        <v>684</v>
      </c>
    </row>
    <row r="680" spans="2:7">
      <c r="B680" s="47">
        <v>19</v>
      </c>
      <c r="C680" s="47" t="s">
        <v>864</v>
      </c>
      <c r="D680" s="47" t="s">
        <v>125</v>
      </c>
      <c r="E680" s="47" t="s">
        <v>878</v>
      </c>
      <c r="F680" s="47">
        <v>685</v>
      </c>
    </row>
    <row r="681" spans="2:7">
      <c r="B681" s="47">
        <v>19</v>
      </c>
      <c r="C681" s="47" t="s">
        <v>864</v>
      </c>
      <c r="D681" s="47" t="s">
        <v>125</v>
      </c>
      <c r="E681" s="47" t="s">
        <v>879</v>
      </c>
      <c r="F681" s="47">
        <v>686</v>
      </c>
    </row>
    <row r="682" spans="2:7">
      <c r="B682" s="47">
        <v>19</v>
      </c>
      <c r="C682" s="47" t="s">
        <v>864</v>
      </c>
      <c r="D682" s="47" t="s">
        <v>125</v>
      </c>
      <c r="E682" s="47" t="s">
        <v>880</v>
      </c>
      <c r="F682" s="47">
        <v>687</v>
      </c>
    </row>
    <row r="683" spans="2:7">
      <c r="B683" s="47">
        <v>19</v>
      </c>
      <c r="C683" s="47" t="s">
        <v>864</v>
      </c>
      <c r="D683" s="47" t="s">
        <v>125</v>
      </c>
      <c r="E683" s="47" t="s">
        <v>881</v>
      </c>
      <c r="F683" s="47">
        <v>688</v>
      </c>
    </row>
    <row r="684" spans="2:7">
      <c r="B684" s="47">
        <v>19</v>
      </c>
      <c r="C684" s="47" t="s">
        <v>864</v>
      </c>
      <c r="D684" s="47" t="s">
        <v>125</v>
      </c>
      <c r="E684" s="47" t="s">
        <v>882</v>
      </c>
      <c r="F684" s="47">
        <v>689</v>
      </c>
    </row>
    <row r="685" spans="2:7">
      <c r="B685" s="47">
        <v>19</v>
      </c>
      <c r="C685" s="47" t="s">
        <v>864</v>
      </c>
      <c r="D685" s="47" t="s">
        <v>125</v>
      </c>
      <c r="E685" s="47" t="s">
        <v>883</v>
      </c>
      <c r="F685" s="47">
        <v>690</v>
      </c>
    </row>
    <row r="686" spans="2:7">
      <c r="B686" s="47">
        <v>19</v>
      </c>
      <c r="C686" s="47" t="s">
        <v>864</v>
      </c>
      <c r="D686" s="47" t="s">
        <v>125</v>
      </c>
      <c r="E686" s="47" t="s">
        <v>884</v>
      </c>
      <c r="F686" s="47">
        <v>691</v>
      </c>
      <c r="G686" s="2">
        <v>692</v>
      </c>
    </row>
    <row r="687" spans="2:7">
      <c r="B687" s="47">
        <v>19</v>
      </c>
      <c r="C687" s="47" t="s">
        <v>864</v>
      </c>
      <c r="D687" s="47" t="s">
        <v>125</v>
      </c>
      <c r="E687" s="47" t="s">
        <v>885</v>
      </c>
      <c r="F687" s="47">
        <v>693</v>
      </c>
    </row>
    <row r="688" spans="2:7">
      <c r="B688" s="47">
        <v>19</v>
      </c>
      <c r="C688" s="47" t="s">
        <v>864</v>
      </c>
      <c r="D688" s="47" t="s">
        <v>125</v>
      </c>
      <c r="E688" s="47" t="s">
        <v>886</v>
      </c>
      <c r="F688" s="47">
        <v>694</v>
      </c>
    </row>
    <row r="689" spans="2:7">
      <c r="B689" s="47">
        <v>19</v>
      </c>
      <c r="C689" s="47" t="s">
        <v>864</v>
      </c>
      <c r="D689" s="47" t="s">
        <v>125</v>
      </c>
      <c r="E689" s="474" t="s">
        <v>1137</v>
      </c>
      <c r="F689" s="47">
        <v>695</v>
      </c>
    </row>
    <row r="690" spans="2:7">
      <c r="B690" s="47">
        <v>19</v>
      </c>
      <c r="C690" s="47" t="s">
        <v>864</v>
      </c>
      <c r="D690" s="47" t="s">
        <v>125</v>
      </c>
      <c r="E690" s="47" t="s">
        <v>887</v>
      </c>
      <c r="F690" s="47">
        <v>696</v>
      </c>
    </row>
    <row r="691" spans="2:7">
      <c r="B691" s="47">
        <v>19</v>
      </c>
      <c r="C691" s="47" t="s">
        <v>864</v>
      </c>
      <c r="D691" s="47" t="s">
        <v>125</v>
      </c>
      <c r="E691" s="47" t="s">
        <v>888</v>
      </c>
      <c r="F691" s="47">
        <v>697</v>
      </c>
    </row>
    <row r="692" spans="2:7">
      <c r="B692" s="47">
        <v>19</v>
      </c>
      <c r="C692" s="47" t="s">
        <v>864</v>
      </c>
      <c r="D692" s="47" t="s">
        <v>125</v>
      </c>
      <c r="E692" s="47" t="s">
        <v>889</v>
      </c>
      <c r="F692" s="47">
        <v>698</v>
      </c>
    </row>
    <row r="693" spans="2:7">
      <c r="B693" s="47">
        <v>19</v>
      </c>
      <c r="C693" s="47" t="s">
        <v>864</v>
      </c>
      <c r="D693" s="47" t="s">
        <v>125</v>
      </c>
      <c r="E693" s="47" t="s">
        <v>890</v>
      </c>
      <c r="F693" s="47">
        <v>699</v>
      </c>
    </row>
    <row r="694" spans="2:7">
      <c r="B694" s="47">
        <v>19</v>
      </c>
      <c r="C694" s="47" t="s">
        <v>864</v>
      </c>
      <c r="D694" s="47" t="s">
        <v>125</v>
      </c>
      <c r="E694" s="47" t="s">
        <v>891</v>
      </c>
      <c r="F694" s="47">
        <v>700</v>
      </c>
    </row>
    <row r="695" spans="2:7">
      <c r="B695" s="47">
        <v>19</v>
      </c>
      <c r="C695" s="47" t="s">
        <v>864</v>
      </c>
      <c r="D695" s="47" t="s">
        <v>125</v>
      </c>
      <c r="E695" s="47" t="s">
        <v>892</v>
      </c>
      <c r="F695" s="47">
        <v>701</v>
      </c>
    </row>
    <row r="696" spans="2:7">
      <c r="B696" s="47">
        <v>19</v>
      </c>
      <c r="C696" s="47" t="s">
        <v>864</v>
      </c>
      <c r="D696" s="47" t="s">
        <v>125</v>
      </c>
      <c r="E696" s="47" t="s">
        <v>893</v>
      </c>
      <c r="F696" s="47">
        <v>702</v>
      </c>
    </row>
    <row r="697" spans="2:7">
      <c r="B697" s="47">
        <v>19</v>
      </c>
      <c r="C697" s="47" t="s">
        <v>864</v>
      </c>
      <c r="D697" s="47" t="s">
        <v>125</v>
      </c>
      <c r="E697" s="474" t="s">
        <v>1138</v>
      </c>
      <c r="F697" s="47">
        <v>703</v>
      </c>
      <c r="G697" s="2">
        <v>704</v>
      </c>
    </row>
    <row r="698" spans="2:7">
      <c r="B698" s="47">
        <v>19</v>
      </c>
      <c r="C698" s="47" t="s">
        <v>864</v>
      </c>
      <c r="D698" s="47" t="s">
        <v>125</v>
      </c>
      <c r="E698" s="47" t="s">
        <v>894</v>
      </c>
      <c r="F698" s="47">
        <v>707</v>
      </c>
      <c r="G698" s="2">
        <v>705</v>
      </c>
    </row>
    <row r="699" spans="2:7">
      <c r="B699" s="47">
        <v>19</v>
      </c>
      <c r="C699" s="47" t="s">
        <v>864</v>
      </c>
      <c r="D699" s="47" t="s">
        <v>125</v>
      </c>
      <c r="E699" s="47" t="s">
        <v>895</v>
      </c>
      <c r="F699" s="47">
        <v>708</v>
      </c>
      <c r="G699" s="2">
        <v>706</v>
      </c>
    </row>
    <row r="700" spans="2:7">
      <c r="B700" s="47">
        <v>19</v>
      </c>
      <c r="C700" s="47" t="s">
        <v>864</v>
      </c>
      <c r="D700" s="47" t="s">
        <v>125</v>
      </c>
      <c r="E700" s="47" t="s">
        <v>896</v>
      </c>
      <c r="F700" s="47">
        <v>709</v>
      </c>
    </row>
    <row r="701" spans="2:7">
      <c r="B701" s="47">
        <v>19</v>
      </c>
      <c r="C701" s="47" t="s">
        <v>864</v>
      </c>
      <c r="D701" s="47" t="s">
        <v>125</v>
      </c>
      <c r="E701" s="47" t="s">
        <v>897</v>
      </c>
      <c r="F701" s="47">
        <v>710</v>
      </c>
    </row>
    <row r="702" spans="2:7">
      <c r="B702" s="47">
        <v>19</v>
      </c>
      <c r="C702" s="47" t="s">
        <v>864</v>
      </c>
      <c r="D702" s="47" t="s">
        <v>125</v>
      </c>
      <c r="E702" s="47" t="s">
        <v>898</v>
      </c>
      <c r="F702" s="47">
        <v>711</v>
      </c>
      <c r="G702" s="2">
        <v>712</v>
      </c>
    </row>
    <row r="703" spans="2:7">
      <c r="B703" s="47">
        <v>19</v>
      </c>
      <c r="C703" s="47" t="s">
        <v>864</v>
      </c>
      <c r="D703" s="47" t="s">
        <v>125</v>
      </c>
      <c r="E703" s="47" t="s">
        <v>899</v>
      </c>
      <c r="F703" s="47">
        <v>713</v>
      </c>
    </row>
    <row r="704" spans="2:7">
      <c r="B704" s="47">
        <v>19</v>
      </c>
      <c r="C704" s="47" t="s">
        <v>864</v>
      </c>
      <c r="D704" s="47" t="s">
        <v>125</v>
      </c>
      <c r="E704" s="47" t="s">
        <v>900</v>
      </c>
      <c r="F704" s="47">
        <v>714</v>
      </c>
    </row>
    <row r="705" spans="2:6">
      <c r="B705" s="47">
        <v>19</v>
      </c>
      <c r="C705" s="47" t="s">
        <v>864</v>
      </c>
      <c r="D705" s="47" t="s">
        <v>125</v>
      </c>
      <c r="E705" s="47" t="s">
        <v>901</v>
      </c>
      <c r="F705" s="47">
        <v>715</v>
      </c>
    </row>
    <row r="706" spans="2:6">
      <c r="B706" s="47">
        <v>19</v>
      </c>
      <c r="C706" s="47" t="s">
        <v>864</v>
      </c>
      <c r="D706" s="47" t="s">
        <v>125</v>
      </c>
      <c r="E706" s="47" t="s">
        <v>902</v>
      </c>
      <c r="F706" s="47">
        <v>716</v>
      </c>
    </row>
    <row r="707" spans="2:6">
      <c r="B707" s="47">
        <v>19</v>
      </c>
      <c r="C707" s="47" t="s">
        <v>864</v>
      </c>
      <c r="D707" s="47" t="s">
        <v>125</v>
      </c>
      <c r="E707" s="47" t="s">
        <v>903</v>
      </c>
      <c r="F707" s="47">
        <v>717</v>
      </c>
    </row>
    <row r="708" spans="2:6">
      <c r="B708" s="47">
        <v>19</v>
      </c>
      <c r="C708" s="47" t="s">
        <v>864</v>
      </c>
      <c r="D708" s="47" t="s">
        <v>125</v>
      </c>
      <c r="E708" s="47" t="s">
        <v>904</v>
      </c>
      <c r="F708" s="47">
        <v>718</v>
      </c>
    </row>
    <row r="709" spans="2:6">
      <c r="B709" s="47">
        <v>19</v>
      </c>
      <c r="C709" s="47" t="s">
        <v>864</v>
      </c>
      <c r="D709" s="47" t="s">
        <v>125</v>
      </c>
      <c r="E709" s="47" t="s">
        <v>1136</v>
      </c>
      <c r="F709" s="47">
        <v>719</v>
      </c>
    </row>
    <row r="710" spans="2:6">
      <c r="B710" s="47"/>
      <c r="C710" s="47"/>
      <c r="D710" s="47"/>
      <c r="E710" s="474" t="s">
        <v>1139</v>
      </c>
      <c r="F710" s="47">
        <v>720</v>
      </c>
    </row>
    <row r="711" spans="2:6">
      <c r="B711" s="47"/>
      <c r="C711" s="47"/>
      <c r="D711" s="47"/>
      <c r="E711" s="47"/>
      <c r="F711" s="47"/>
    </row>
    <row r="712" spans="2:6">
      <c r="B712" s="47">
        <v>20</v>
      </c>
      <c r="C712" s="47" t="s">
        <v>864</v>
      </c>
      <c r="D712" s="47" t="s">
        <v>905</v>
      </c>
      <c r="E712" s="47" t="s">
        <v>906</v>
      </c>
      <c r="F712" s="47">
        <v>721</v>
      </c>
    </row>
    <row r="713" spans="2:6">
      <c r="B713" s="47">
        <v>20</v>
      </c>
      <c r="C713" s="47" t="s">
        <v>864</v>
      </c>
      <c r="D713" s="47" t="s">
        <v>905</v>
      </c>
      <c r="E713" s="47" t="s">
        <v>907</v>
      </c>
      <c r="F713" s="47">
        <v>722</v>
      </c>
    </row>
    <row r="714" spans="2:6">
      <c r="B714" s="47">
        <v>20</v>
      </c>
      <c r="C714" s="47" t="s">
        <v>864</v>
      </c>
      <c r="D714" s="47" t="s">
        <v>905</v>
      </c>
      <c r="E714" s="47" t="s">
        <v>908</v>
      </c>
      <c r="F714" s="47">
        <v>723</v>
      </c>
    </row>
    <row r="715" spans="2:6">
      <c r="B715" s="47">
        <v>20</v>
      </c>
      <c r="C715" s="47" t="s">
        <v>864</v>
      </c>
      <c r="D715" s="47" t="s">
        <v>905</v>
      </c>
      <c r="E715" s="47" t="s">
        <v>909</v>
      </c>
      <c r="F715" s="47">
        <v>724</v>
      </c>
    </row>
    <row r="716" spans="2:6">
      <c r="B716" s="47">
        <v>20</v>
      </c>
      <c r="C716" s="47" t="s">
        <v>864</v>
      </c>
      <c r="D716" s="47" t="s">
        <v>905</v>
      </c>
      <c r="E716" s="47" t="s">
        <v>910</v>
      </c>
      <c r="F716" s="47">
        <v>725</v>
      </c>
    </row>
    <row r="717" spans="2:6">
      <c r="B717" s="47">
        <v>20</v>
      </c>
      <c r="C717" s="47" t="s">
        <v>864</v>
      </c>
      <c r="D717" s="47" t="s">
        <v>905</v>
      </c>
      <c r="E717" s="47" t="s">
        <v>911</v>
      </c>
      <c r="F717" s="47">
        <v>726</v>
      </c>
    </row>
    <row r="718" spans="2:6">
      <c r="B718" s="47">
        <v>20</v>
      </c>
      <c r="C718" s="47" t="s">
        <v>864</v>
      </c>
      <c r="D718" s="47" t="s">
        <v>905</v>
      </c>
      <c r="E718" s="47" t="s">
        <v>912</v>
      </c>
      <c r="F718" s="47">
        <v>727</v>
      </c>
    </row>
    <row r="719" spans="2:6">
      <c r="B719" s="47">
        <v>20</v>
      </c>
      <c r="C719" s="47" t="s">
        <v>864</v>
      </c>
      <c r="D719" s="47" t="s">
        <v>905</v>
      </c>
      <c r="E719" s="47" t="s">
        <v>913</v>
      </c>
      <c r="F719" s="47">
        <v>728</v>
      </c>
    </row>
    <row r="720" spans="2:6">
      <c r="B720" s="47">
        <v>20</v>
      </c>
      <c r="C720" s="47" t="s">
        <v>864</v>
      </c>
      <c r="D720" s="47" t="s">
        <v>905</v>
      </c>
      <c r="E720" s="47" t="s">
        <v>914</v>
      </c>
      <c r="F720" s="47">
        <v>729</v>
      </c>
    </row>
    <row r="721" spans="2:6">
      <c r="B721" s="47">
        <v>20</v>
      </c>
      <c r="C721" s="47" t="s">
        <v>864</v>
      </c>
      <c r="D721" s="47" t="s">
        <v>905</v>
      </c>
      <c r="E721" s="47" t="s">
        <v>915</v>
      </c>
      <c r="F721" s="47">
        <v>730</v>
      </c>
    </row>
    <row r="722" spans="2:6">
      <c r="B722" s="47">
        <v>20</v>
      </c>
      <c r="C722" s="47" t="s">
        <v>864</v>
      </c>
      <c r="D722" s="47" t="s">
        <v>905</v>
      </c>
      <c r="E722" s="47" t="s">
        <v>916</v>
      </c>
      <c r="F722" s="47">
        <v>731</v>
      </c>
    </row>
    <row r="723" spans="2:6">
      <c r="B723" s="47">
        <v>20</v>
      </c>
      <c r="C723" s="47" t="s">
        <v>864</v>
      </c>
      <c r="D723" s="47" t="s">
        <v>905</v>
      </c>
      <c r="E723" s="47" t="s">
        <v>917</v>
      </c>
      <c r="F723" s="47">
        <v>732</v>
      </c>
    </row>
    <row r="724" spans="2:6">
      <c r="B724" s="47">
        <v>20</v>
      </c>
      <c r="C724" s="47" t="s">
        <v>864</v>
      </c>
      <c r="D724" s="47" t="s">
        <v>905</v>
      </c>
      <c r="E724" s="47" t="s">
        <v>918</v>
      </c>
      <c r="F724" s="47">
        <v>733</v>
      </c>
    </row>
    <row r="725" spans="2:6">
      <c r="B725" s="47">
        <v>20</v>
      </c>
      <c r="C725" s="47" t="s">
        <v>864</v>
      </c>
      <c r="D725" s="47" t="s">
        <v>905</v>
      </c>
      <c r="E725" s="47" t="s">
        <v>919</v>
      </c>
      <c r="F725" s="47">
        <v>734</v>
      </c>
    </row>
    <row r="726" spans="2:6">
      <c r="B726" s="47">
        <v>20</v>
      </c>
      <c r="C726" s="47" t="s">
        <v>864</v>
      </c>
      <c r="D726" s="47" t="s">
        <v>905</v>
      </c>
      <c r="E726" s="47" t="s">
        <v>920</v>
      </c>
      <c r="F726" s="47">
        <v>735</v>
      </c>
    </row>
    <row r="727" spans="2:6">
      <c r="B727" s="47">
        <v>20</v>
      </c>
      <c r="C727" s="47" t="s">
        <v>864</v>
      </c>
      <c r="D727" s="47" t="s">
        <v>905</v>
      </c>
      <c r="E727" s="47" t="s">
        <v>921</v>
      </c>
      <c r="F727" s="47">
        <v>736</v>
      </c>
    </row>
    <row r="728" spans="2:6">
      <c r="B728" s="47">
        <v>20</v>
      </c>
      <c r="C728" s="47" t="s">
        <v>864</v>
      </c>
      <c r="D728" s="47" t="s">
        <v>905</v>
      </c>
      <c r="E728" s="47" t="s">
        <v>922</v>
      </c>
      <c r="F728" s="47">
        <v>737</v>
      </c>
    </row>
    <row r="729" spans="2:6">
      <c r="B729" s="47">
        <v>20</v>
      </c>
      <c r="C729" s="47" t="s">
        <v>864</v>
      </c>
      <c r="D729" s="47" t="s">
        <v>905</v>
      </c>
      <c r="E729" s="47" t="s">
        <v>923</v>
      </c>
      <c r="F729" s="47">
        <v>738</v>
      </c>
    </row>
    <row r="730" spans="2:6">
      <c r="B730" s="47">
        <v>20</v>
      </c>
      <c r="C730" s="47" t="s">
        <v>864</v>
      </c>
      <c r="D730" s="47" t="s">
        <v>905</v>
      </c>
      <c r="E730" s="47" t="s">
        <v>924</v>
      </c>
      <c r="F730" s="47">
        <v>739</v>
      </c>
    </row>
    <row r="731" spans="2:6">
      <c r="B731" s="47">
        <v>20</v>
      </c>
      <c r="C731" s="47" t="s">
        <v>864</v>
      </c>
      <c r="D731" s="47" t="s">
        <v>905</v>
      </c>
      <c r="E731" s="47" t="s">
        <v>925</v>
      </c>
      <c r="F731" s="47">
        <v>740</v>
      </c>
    </row>
    <row r="732" spans="2:6">
      <c r="B732" s="47">
        <v>20</v>
      </c>
      <c r="C732" s="47" t="s">
        <v>864</v>
      </c>
      <c r="D732" s="47" t="s">
        <v>905</v>
      </c>
      <c r="E732" s="47" t="s">
        <v>926</v>
      </c>
      <c r="F732" s="47">
        <v>741</v>
      </c>
    </row>
    <row r="733" spans="2:6">
      <c r="B733" s="47">
        <v>20</v>
      </c>
      <c r="C733" s="47" t="s">
        <v>864</v>
      </c>
      <c r="D733" s="47" t="s">
        <v>905</v>
      </c>
      <c r="E733" s="47" t="s">
        <v>927</v>
      </c>
      <c r="F733" s="47">
        <v>742</v>
      </c>
    </row>
    <row r="734" spans="2:6">
      <c r="B734" s="47">
        <v>20</v>
      </c>
      <c r="C734" s="47" t="s">
        <v>864</v>
      </c>
      <c r="D734" s="47" t="s">
        <v>905</v>
      </c>
      <c r="E734" s="47" t="s">
        <v>928</v>
      </c>
      <c r="F734" s="47">
        <v>743</v>
      </c>
    </row>
    <row r="735" spans="2:6">
      <c r="B735" s="47">
        <v>20</v>
      </c>
      <c r="C735" s="47" t="s">
        <v>864</v>
      </c>
      <c r="D735" s="47" t="s">
        <v>905</v>
      </c>
      <c r="E735" s="47" t="s">
        <v>929</v>
      </c>
      <c r="F735" s="47">
        <v>744</v>
      </c>
    </row>
    <row r="736" spans="2:6">
      <c r="B736" s="47">
        <v>20</v>
      </c>
      <c r="C736" s="47" t="s">
        <v>864</v>
      </c>
      <c r="D736" s="47" t="s">
        <v>905</v>
      </c>
      <c r="E736" s="47" t="s">
        <v>930</v>
      </c>
      <c r="F736" s="47">
        <v>745</v>
      </c>
    </row>
    <row r="737" spans="2:6">
      <c r="B737" s="47">
        <v>20</v>
      </c>
      <c r="C737" s="47" t="s">
        <v>864</v>
      </c>
      <c r="D737" s="47" t="s">
        <v>905</v>
      </c>
      <c r="E737" s="47" t="s">
        <v>931</v>
      </c>
      <c r="F737" s="47">
        <v>746</v>
      </c>
    </row>
    <row r="738" spans="2:6">
      <c r="B738" s="47"/>
      <c r="C738" s="47"/>
      <c r="D738" s="47"/>
      <c r="E738" s="47"/>
      <c r="F738" s="47"/>
    </row>
    <row r="739" spans="2:6">
      <c r="B739" s="47"/>
      <c r="C739" s="47"/>
      <c r="D739" s="47"/>
      <c r="E739" s="47"/>
      <c r="F739" s="47"/>
    </row>
    <row r="740" spans="2:6">
      <c r="B740" s="47">
        <v>21</v>
      </c>
      <c r="C740" s="47" t="s">
        <v>127</v>
      </c>
      <c r="D740" s="47" t="s">
        <v>755</v>
      </c>
      <c r="E740" s="47" t="s">
        <v>756</v>
      </c>
      <c r="F740" s="47">
        <v>748</v>
      </c>
    </row>
    <row r="741" spans="2:6">
      <c r="B741" s="47">
        <v>21</v>
      </c>
      <c r="C741" s="47" t="s">
        <v>127</v>
      </c>
      <c r="D741" s="47" t="s">
        <v>755</v>
      </c>
      <c r="E741" s="47" t="s">
        <v>757</v>
      </c>
      <c r="F741" s="47">
        <v>749</v>
      </c>
    </row>
    <row r="742" spans="2:6">
      <c r="B742" s="47">
        <v>21</v>
      </c>
      <c r="C742" s="47" t="s">
        <v>127</v>
      </c>
      <c r="D742" s="47" t="s">
        <v>755</v>
      </c>
      <c r="E742" s="47" t="s">
        <v>758</v>
      </c>
      <c r="F742" s="47">
        <v>750</v>
      </c>
    </row>
    <row r="743" spans="2:6">
      <c r="B743" s="47">
        <v>21</v>
      </c>
      <c r="C743" s="47" t="s">
        <v>127</v>
      </c>
      <c r="D743" s="47" t="s">
        <v>755</v>
      </c>
      <c r="E743" s="47" t="s">
        <v>759</v>
      </c>
      <c r="F743" s="47">
        <v>751</v>
      </c>
    </row>
    <row r="744" spans="2:6">
      <c r="B744" s="47">
        <v>21</v>
      </c>
      <c r="C744" s="47" t="s">
        <v>127</v>
      </c>
      <c r="D744" s="47" t="s">
        <v>755</v>
      </c>
      <c r="E744" s="47" t="s">
        <v>760</v>
      </c>
      <c r="F744" s="47">
        <v>752</v>
      </c>
    </row>
    <row r="745" spans="2:6">
      <c r="B745" s="47">
        <v>21</v>
      </c>
      <c r="C745" s="47" t="s">
        <v>127</v>
      </c>
      <c r="D745" s="47" t="s">
        <v>755</v>
      </c>
      <c r="E745" s="47" t="s">
        <v>761</v>
      </c>
      <c r="F745" s="47">
        <v>753</v>
      </c>
    </row>
    <row r="746" spans="2:6">
      <c r="B746" s="47">
        <v>21</v>
      </c>
      <c r="C746" s="47" t="s">
        <v>127</v>
      </c>
      <c r="D746" s="47" t="s">
        <v>755</v>
      </c>
      <c r="E746" s="47" t="s">
        <v>762</v>
      </c>
      <c r="F746" s="47">
        <v>754</v>
      </c>
    </row>
    <row r="747" spans="2:6">
      <c r="B747" s="47">
        <v>21</v>
      </c>
      <c r="C747" s="47" t="s">
        <v>127</v>
      </c>
      <c r="D747" s="47" t="s">
        <v>755</v>
      </c>
      <c r="E747" s="47" t="s">
        <v>763</v>
      </c>
      <c r="F747" s="47">
        <v>755</v>
      </c>
    </row>
    <row r="748" spans="2:6">
      <c r="B748" s="47">
        <v>21</v>
      </c>
      <c r="C748" s="47" t="s">
        <v>127</v>
      </c>
      <c r="D748" s="47" t="s">
        <v>755</v>
      </c>
      <c r="E748" s="47" t="s">
        <v>764</v>
      </c>
      <c r="F748" s="47">
        <v>756</v>
      </c>
    </row>
    <row r="749" spans="2:6">
      <c r="B749" s="47">
        <v>21</v>
      </c>
      <c r="C749" s="47" t="s">
        <v>127</v>
      </c>
      <c r="D749" s="47" t="s">
        <v>755</v>
      </c>
      <c r="E749" s="47" t="s">
        <v>765</v>
      </c>
      <c r="F749" s="47">
        <v>757</v>
      </c>
    </row>
    <row r="750" spans="2:6">
      <c r="B750" s="47">
        <v>21</v>
      </c>
      <c r="C750" s="47" t="s">
        <v>127</v>
      </c>
      <c r="D750" s="47" t="s">
        <v>755</v>
      </c>
      <c r="E750" s="47" t="s">
        <v>1144</v>
      </c>
      <c r="F750" s="47">
        <v>758</v>
      </c>
    </row>
    <row r="751" spans="2:6">
      <c r="B751" s="47">
        <v>21</v>
      </c>
      <c r="C751" s="47" t="s">
        <v>127</v>
      </c>
      <c r="D751" s="47" t="s">
        <v>755</v>
      </c>
      <c r="E751" s="47" t="s">
        <v>766</v>
      </c>
      <c r="F751" s="47">
        <v>759</v>
      </c>
    </row>
    <row r="752" spans="2:6">
      <c r="B752" s="47">
        <v>21</v>
      </c>
      <c r="C752" s="47" t="s">
        <v>127</v>
      </c>
      <c r="D752" s="47" t="s">
        <v>755</v>
      </c>
      <c r="E752" s="47" t="s">
        <v>767</v>
      </c>
      <c r="F752" s="47">
        <v>760</v>
      </c>
    </row>
    <row r="753" spans="2:6">
      <c r="B753" s="47">
        <v>21</v>
      </c>
      <c r="C753" s="47" t="s">
        <v>127</v>
      </c>
      <c r="D753" s="47" t="s">
        <v>755</v>
      </c>
      <c r="E753" s="47" t="s">
        <v>768</v>
      </c>
      <c r="F753" s="47">
        <v>761</v>
      </c>
    </row>
    <row r="754" spans="2:6">
      <c r="B754" s="47">
        <v>21</v>
      </c>
      <c r="C754" s="47" t="s">
        <v>127</v>
      </c>
      <c r="D754" s="47" t="s">
        <v>755</v>
      </c>
      <c r="E754" s="47" t="s">
        <v>769</v>
      </c>
      <c r="F754" s="47">
        <v>762</v>
      </c>
    </row>
    <row r="755" spans="2:6">
      <c r="B755" s="47">
        <v>21</v>
      </c>
      <c r="C755" s="47" t="s">
        <v>127</v>
      </c>
      <c r="D755" s="47" t="s">
        <v>755</v>
      </c>
      <c r="E755" s="47" t="s">
        <v>770</v>
      </c>
      <c r="F755" s="47">
        <v>763</v>
      </c>
    </row>
    <row r="756" spans="2:6">
      <c r="B756" s="47">
        <v>21</v>
      </c>
      <c r="C756" s="47" t="s">
        <v>127</v>
      </c>
      <c r="D756" s="47" t="s">
        <v>755</v>
      </c>
      <c r="E756" s="47" t="s">
        <v>771</v>
      </c>
      <c r="F756" s="47">
        <v>764</v>
      </c>
    </row>
    <row r="757" spans="2:6">
      <c r="B757" s="47">
        <v>21</v>
      </c>
      <c r="C757" s="47" t="s">
        <v>127</v>
      </c>
      <c r="D757" s="47" t="s">
        <v>755</v>
      </c>
      <c r="E757" s="47" t="s">
        <v>772</v>
      </c>
      <c r="F757" s="47">
        <v>765</v>
      </c>
    </row>
    <row r="758" spans="2:6">
      <c r="B758" s="47">
        <v>21</v>
      </c>
      <c r="C758" s="47" t="s">
        <v>127</v>
      </c>
      <c r="D758" s="47" t="s">
        <v>755</v>
      </c>
      <c r="E758" s="47" t="s">
        <v>773</v>
      </c>
      <c r="F758" s="47">
        <v>766</v>
      </c>
    </row>
    <row r="759" spans="2:6">
      <c r="B759" s="47">
        <v>21</v>
      </c>
      <c r="C759" s="47" t="s">
        <v>127</v>
      </c>
      <c r="D759" s="47" t="s">
        <v>755</v>
      </c>
      <c r="E759" s="47" t="s">
        <v>774</v>
      </c>
      <c r="F759" s="47">
        <v>767</v>
      </c>
    </row>
    <row r="760" spans="2:6">
      <c r="B760" s="47">
        <v>21</v>
      </c>
      <c r="C760" s="47" t="s">
        <v>127</v>
      </c>
      <c r="D760" s="47" t="s">
        <v>755</v>
      </c>
      <c r="E760" s="47" t="s">
        <v>775</v>
      </c>
      <c r="F760" s="47">
        <v>768</v>
      </c>
    </row>
    <row r="761" spans="2:6">
      <c r="B761" s="47">
        <v>21</v>
      </c>
      <c r="C761" s="47" t="s">
        <v>127</v>
      </c>
      <c r="D761" s="47" t="s">
        <v>755</v>
      </c>
      <c r="E761" s="47" t="s">
        <v>776</v>
      </c>
      <c r="F761" s="47">
        <v>769</v>
      </c>
    </row>
    <row r="762" spans="2:6">
      <c r="B762" s="47">
        <v>21</v>
      </c>
      <c r="C762" s="47" t="s">
        <v>127</v>
      </c>
      <c r="D762" s="47" t="s">
        <v>755</v>
      </c>
      <c r="E762" s="47" t="s">
        <v>777</v>
      </c>
      <c r="F762" s="47">
        <v>770</v>
      </c>
    </row>
    <row r="763" spans="2:6">
      <c r="B763" s="47">
        <v>21</v>
      </c>
      <c r="C763" s="47" t="s">
        <v>127</v>
      </c>
      <c r="D763" s="47" t="s">
        <v>755</v>
      </c>
      <c r="E763" s="47" t="s">
        <v>778</v>
      </c>
      <c r="F763" s="47">
        <v>771</v>
      </c>
    </row>
    <row r="764" spans="2:6">
      <c r="B764" s="47">
        <v>21</v>
      </c>
      <c r="C764" s="47" t="s">
        <v>127</v>
      </c>
      <c r="D764" s="47" t="s">
        <v>755</v>
      </c>
      <c r="E764" s="47" t="s">
        <v>779</v>
      </c>
      <c r="F764" s="47">
        <v>772</v>
      </c>
    </row>
    <row r="765" spans="2:6">
      <c r="B765" s="47">
        <v>21</v>
      </c>
      <c r="C765" s="47" t="s">
        <v>127</v>
      </c>
      <c r="D765" s="47" t="s">
        <v>755</v>
      </c>
      <c r="E765" s="47" t="s">
        <v>780</v>
      </c>
      <c r="F765" s="47">
        <v>773</v>
      </c>
    </row>
    <row r="766" spans="2:6">
      <c r="B766" s="47">
        <v>21</v>
      </c>
      <c r="C766" s="47" t="s">
        <v>127</v>
      </c>
      <c r="D766" s="47" t="s">
        <v>755</v>
      </c>
      <c r="E766" s="47" t="s">
        <v>781</v>
      </c>
      <c r="F766" s="47">
        <v>774</v>
      </c>
    </row>
    <row r="767" spans="2:6">
      <c r="B767" s="47">
        <v>21</v>
      </c>
      <c r="C767" s="47" t="s">
        <v>127</v>
      </c>
      <c r="D767" s="47" t="s">
        <v>755</v>
      </c>
      <c r="E767" s="47" t="s">
        <v>782</v>
      </c>
      <c r="F767" s="47">
        <v>775</v>
      </c>
    </row>
    <row r="768" spans="2:6">
      <c r="B768" s="47">
        <v>21</v>
      </c>
      <c r="C768" s="47" t="s">
        <v>127</v>
      </c>
      <c r="D768" s="47" t="s">
        <v>755</v>
      </c>
      <c r="E768" s="47" t="s">
        <v>783</v>
      </c>
      <c r="F768" s="47">
        <v>776</v>
      </c>
    </row>
    <row r="769" spans="2:6">
      <c r="B769" s="47">
        <v>21</v>
      </c>
      <c r="C769" s="47" t="s">
        <v>127</v>
      </c>
      <c r="D769" s="47" t="s">
        <v>755</v>
      </c>
      <c r="E769" s="47" t="s">
        <v>784</v>
      </c>
      <c r="F769" s="47">
        <v>777</v>
      </c>
    </row>
    <row r="770" spans="2:6">
      <c r="B770" s="47">
        <v>21</v>
      </c>
      <c r="C770" s="47" t="s">
        <v>127</v>
      </c>
      <c r="D770" s="47" t="s">
        <v>755</v>
      </c>
      <c r="E770" s="47" t="s">
        <v>785</v>
      </c>
      <c r="F770" s="47">
        <v>778</v>
      </c>
    </row>
    <row r="771" spans="2:6">
      <c r="B771" s="47">
        <v>21</v>
      </c>
      <c r="C771" s="47" t="s">
        <v>127</v>
      </c>
      <c r="D771" s="47" t="s">
        <v>755</v>
      </c>
      <c r="E771" s="47" t="s">
        <v>786</v>
      </c>
      <c r="F771" s="47">
        <v>779</v>
      </c>
    </row>
    <row r="772" spans="2:6">
      <c r="B772" s="47">
        <v>21</v>
      </c>
      <c r="C772" s="47" t="s">
        <v>127</v>
      </c>
      <c r="D772" s="47" t="s">
        <v>755</v>
      </c>
      <c r="E772" s="47" t="s">
        <v>787</v>
      </c>
      <c r="F772" s="47">
        <v>780</v>
      </c>
    </row>
    <row r="773" spans="2:6">
      <c r="B773" s="47">
        <v>21</v>
      </c>
      <c r="C773" s="47" t="s">
        <v>127</v>
      </c>
      <c r="D773" s="47" t="s">
        <v>755</v>
      </c>
      <c r="E773" s="47" t="s">
        <v>788</v>
      </c>
      <c r="F773" s="47">
        <v>781</v>
      </c>
    </row>
    <row r="774" spans="2:6">
      <c r="B774" s="47">
        <v>21</v>
      </c>
      <c r="C774" s="47" t="s">
        <v>127</v>
      </c>
      <c r="D774" s="47" t="s">
        <v>755</v>
      </c>
      <c r="E774" s="47" t="s">
        <v>789</v>
      </c>
      <c r="F774" s="47">
        <v>782</v>
      </c>
    </row>
    <row r="775" spans="2:6">
      <c r="B775" s="47">
        <v>21</v>
      </c>
      <c r="C775" s="47" t="s">
        <v>127</v>
      </c>
      <c r="D775" s="47" t="s">
        <v>755</v>
      </c>
      <c r="E775" s="47" t="s">
        <v>790</v>
      </c>
      <c r="F775" s="47">
        <v>783</v>
      </c>
    </row>
    <row r="776" spans="2:6">
      <c r="B776" s="47">
        <v>21</v>
      </c>
      <c r="C776" s="47" t="s">
        <v>127</v>
      </c>
      <c r="D776" s="47" t="s">
        <v>755</v>
      </c>
      <c r="E776" s="47" t="s">
        <v>791</v>
      </c>
      <c r="F776" s="47">
        <v>784</v>
      </c>
    </row>
    <row r="777" spans="2:6">
      <c r="B777" s="47">
        <v>21</v>
      </c>
      <c r="C777" s="47" t="s">
        <v>127</v>
      </c>
      <c r="D777" s="47" t="s">
        <v>755</v>
      </c>
      <c r="E777" s="47" t="s">
        <v>792</v>
      </c>
      <c r="F777" s="47">
        <v>785</v>
      </c>
    </row>
    <row r="778" spans="2:6">
      <c r="B778" s="47">
        <v>21</v>
      </c>
      <c r="C778" s="47" t="s">
        <v>127</v>
      </c>
      <c r="D778" s="47" t="s">
        <v>755</v>
      </c>
      <c r="E778" s="47" t="s">
        <v>793</v>
      </c>
      <c r="F778" s="47">
        <v>786</v>
      </c>
    </row>
    <row r="779" spans="2:6">
      <c r="B779" s="47">
        <v>21</v>
      </c>
      <c r="C779" s="47" t="s">
        <v>127</v>
      </c>
      <c r="D779" s="47" t="s">
        <v>755</v>
      </c>
      <c r="E779" s="47" t="s">
        <v>794</v>
      </c>
      <c r="F779" s="47">
        <v>787</v>
      </c>
    </row>
    <row r="780" spans="2:6">
      <c r="B780" s="47">
        <v>21</v>
      </c>
      <c r="C780" s="47" t="s">
        <v>127</v>
      </c>
      <c r="D780" s="47" t="s">
        <v>755</v>
      </c>
      <c r="E780" s="47" t="s">
        <v>795</v>
      </c>
      <c r="F780" s="47">
        <v>788</v>
      </c>
    </row>
    <row r="781" spans="2:6">
      <c r="B781" s="47">
        <v>21</v>
      </c>
      <c r="C781" s="47" t="s">
        <v>127</v>
      </c>
      <c r="D781" s="47" t="s">
        <v>755</v>
      </c>
      <c r="E781" s="47" t="s">
        <v>796</v>
      </c>
      <c r="F781" s="47">
        <v>789</v>
      </c>
    </row>
    <row r="782" spans="2:6">
      <c r="B782" s="47">
        <v>21</v>
      </c>
      <c r="C782" s="47" t="s">
        <v>127</v>
      </c>
      <c r="D782" s="47" t="s">
        <v>755</v>
      </c>
      <c r="E782" s="47" t="s">
        <v>797</v>
      </c>
      <c r="F782" s="47">
        <v>790</v>
      </c>
    </row>
    <row r="783" spans="2:6">
      <c r="B783" s="47">
        <v>21</v>
      </c>
      <c r="C783" s="47" t="s">
        <v>127</v>
      </c>
      <c r="D783" s="47" t="s">
        <v>755</v>
      </c>
      <c r="E783" s="47" t="s">
        <v>798</v>
      </c>
      <c r="F783" s="47">
        <v>791</v>
      </c>
    </row>
    <row r="784" spans="2:6">
      <c r="B784" s="47">
        <v>21</v>
      </c>
      <c r="C784" s="47" t="s">
        <v>127</v>
      </c>
      <c r="D784" s="47" t="s">
        <v>755</v>
      </c>
      <c r="E784" s="47" t="s">
        <v>799</v>
      </c>
      <c r="F784" s="47">
        <v>792</v>
      </c>
    </row>
    <row r="785" spans="2:6">
      <c r="B785" s="47">
        <v>21</v>
      </c>
      <c r="C785" s="47" t="s">
        <v>127</v>
      </c>
      <c r="D785" s="47" t="s">
        <v>755</v>
      </c>
      <c r="E785" s="47" t="s">
        <v>800</v>
      </c>
      <c r="F785" s="47">
        <v>793</v>
      </c>
    </row>
    <row r="786" spans="2:6">
      <c r="B786" s="47">
        <v>21</v>
      </c>
      <c r="C786" s="47" t="s">
        <v>127</v>
      </c>
      <c r="D786" s="47" t="s">
        <v>755</v>
      </c>
      <c r="E786" s="47" t="s">
        <v>801</v>
      </c>
      <c r="F786" s="47">
        <v>794</v>
      </c>
    </row>
    <row r="787" spans="2:6">
      <c r="B787" s="47">
        <v>21</v>
      </c>
      <c r="C787" s="47" t="s">
        <v>127</v>
      </c>
      <c r="D787" s="47" t="s">
        <v>755</v>
      </c>
      <c r="E787" s="47" t="s">
        <v>802</v>
      </c>
      <c r="F787" s="47">
        <v>795</v>
      </c>
    </row>
    <row r="788" spans="2:6">
      <c r="B788" s="47">
        <v>21</v>
      </c>
      <c r="C788" s="47" t="s">
        <v>127</v>
      </c>
      <c r="D788" s="47" t="s">
        <v>755</v>
      </c>
      <c r="E788" s="47" t="s">
        <v>803</v>
      </c>
      <c r="F788" s="47">
        <v>796</v>
      </c>
    </row>
    <row r="789" spans="2:6">
      <c r="B789" s="47">
        <v>21</v>
      </c>
      <c r="C789" s="47" t="s">
        <v>127</v>
      </c>
      <c r="D789" s="47" t="s">
        <v>755</v>
      </c>
      <c r="E789" s="47" t="s">
        <v>804</v>
      </c>
      <c r="F789" s="47">
        <v>797</v>
      </c>
    </row>
    <row r="790" spans="2:6">
      <c r="B790" s="47">
        <v>21</v>
      </c>
      <c r="C790" s="47" t="s">
        <v>127</v>
      </c>
      <c r="D790" s="47" t="s">
        <v>755</v>
      </c>
      <c r="E790" s="47" t="s">
        <v>805</v>
      </c>
      <c r="F790" s="47">
        <v>798</v>
      </c>
    </row>
    <row r="791" spans="2:6">
      <c r="B791" s="47">
        <v>21</v>
      </c>
      <c r="C791" s="47" t="s">
        <v>127</v>
      </c>
      <c r="D791" s="47" t="s">
        <v>755</v>
      </c>
      <c r="E791" s="47" t="s">
        <v>806</v>
      </c>
      <c r="F791" s="47">
        <v>799</v>
      </c>
    </row>
    <row r="792" spans="2:6">
      <c r="B792" s="47">
        <v>21</v>
      </c>
      <c r="C792" s="47" t="s">
        <v>127</v>
      </c>
      <c r="D792" s="47" t="s">
        <v>755</v>
      </c>
      <c r="E792" s="47" t="s">
        <v>807</v>
      </c>
      <c r="F792" s="47">
        <v>800</v>
      </c>
    </row>
    <row r="793" spans="2:6">
      <c r="B793" s="47"/>
      <c r="C793" s="47"/>
      <c r="D793" s="47"/>
      <c r="E793" s="47"/>
      <c r="F793" s="47"/>
    </row>
    <row r="794" spans="2:6">
      <c r="B794" s="47"/>
      <c r="C794" s="47"/>
      <c r="D794" s="47"/>
      <c r="E794" s="47"/>
      <c r="F794" s="47"/>
    </row>
    <row r="795" spans="2:6">
      <c r="B795" s="47"/>
      <c r="C795" s="47"/>
      <c r="D795" s="47"/>
      <c r="E795" s="47"/>
      <c r="F795" s="47"/>
    </row>
    <row r="796" spans="2:6">
      <c r="B796" s="47"/>
      <c r="C796" s="47"/>
      <c r="D796" s="47"/>
      <c r="E796" s="47"/>
      <c r="F796" s="47"/>
    </row>
    <row r="797" spans="2:6">
      <c r="B797" s="47"/>
      <c r="C797" s="47"/>
      <c r="D797" s="47"/>
      <c r="E797" s="47"/>
      <c r="F797" s="47"/>
    </row>
  </sheetData>
  <sheetProtection selectLockedCells="1" selectUnlockedCells="1"/>
  <mergeCells count="46">
    <mergeCell ref="D67:E67"/>
    <mergeCell ref="F67:H67"/>
    <mergeCell ref="J67:J68"/>
    <mergeCell ref="F68:G68"/>
    <mergeCell ref="H68:I68"/>
    <mergeCell ref="I63:J64"/>
    <mergeCell ref="AA32:AA33"/>
    <mergeCell ref="AB32:AD32"/>
    <mergeCell ref="AE32:AG32"/>
    <mergeCell ref="AH32:AI32"/>
    <mergeCell ref="R57:S57"/>
    <mergeCell ref="U57:V57"/>
    <mergeCell ref="I58:J59"/>
    <mergeCell ref="R58:S58"/>
    <mergeCell ref="U58:V58"/>
    <mergeCell ref="C55:C56"/>
    <mergeCell ref="H55:H56"/>
    <mergeCell ref="R56:S56"/>
    <mergeCell ref="U56:V56"/>
    <mergeCell ref="AA9:AA10"/>
    <mergeCell ref="AB9:AD9"/>
    <mergeCell ref="AE9:AG9"/>
    <mergeCell ref="AH9:AI9"/>
    <mergeCell ref="D31:J32"/>
    <mergeCell ref="M32:O32"/>
    <mergeCell ref="Q32:Q33"/>
    <mergeCell ref="R32:T32"/>
    <mergeCell ref="U32:W32"/>
    <mergeCell ref="X32:Y32"/>
    <mergeCell ref="M9:O9"/>
    <mergeCell ref="Q9:Q10"/>
    <mergeCell ref="R9:T9"/>
    <mergeCell ref="U9:W9"/>
    <mergeCell ref="X9:Y9"/>
    <mergeCell ref="B7:C7"/>
    <mergeCell ref="E7:F7"/>
    <mergeCell ref="I7:J7"/>
    <mergeCell ref="Q7:X8"/>
    <mergeCell ref="AA7:AH8"/>
    <mergeCell ref="D2:H2"/>
    <mergeCell ref="B4:E4"/>
    <mergeCell ref="B5:D5"/>
    <mergeCell ref="I5:J5"/>
    <mergeCell ref="B6:C6"/>
    <mergeCell ref="E6:F6"/>
    <mergeCell ref="I6:J6"/>
  </mergeCells>
  <phoneticPr fontId="2"/>
  <conditionalFormatting sqref="A1:AO1 AK2:AK3 AM2:AM3">
    <cfRule type="expression" dxfId="102" priority="40" stopIfTrue="1">
      <formula>#REF!=""</formula>
    </cfRule>
  </conditionalFormatting>
  <conditionalFormatting sqref="B5 E5:F5 I5:I7 D7:E7">
    <cfRule type="expression" dxfId="101" priority="26">
      <formula>B5&lt;&gt;""</formula>
    </cfRule>
  </conditionalFormatting>
  <conditionalFormatting sqref="B7">
    <cfRule type="expression" dxfId="100" priority="1">
      <formula>B7&lt;&gt;""</formula>
    </cfRule>
  </conditionalFormatting>
  <conditionalFormatting sqref="C11:F11">
    <cfRule type="expression" dxfId="99" priority="12" stopIfTrue="1">
      <formula>AND($C12&gt;0,$C11="")</formula>
    </cfRule>
  </conditionalFormatting>
  <conditionalFormatting sqref="C40:F40">
    <cfRule type="expression" dxfId="98" priority="11" stopIfTrue="1">
      <formula>AND($C41&gt;0,$C40="")</formula>
    </cfRule>
  </conditionalFormatting>
  <conditionalFormatting sqref="C42:F42">
    <cfRule type="expression" dxfId="97" priority="9" stopIfTrue="1">
      <formula>AND($C43&gt;0,$C42="")</formula>
    </cfRule>
  </conditionalFormatting>
  <conditionalFormatting sqref="C44:F44">
    <cfRule type="expression" dxfId="96" priority="10" stopIfTrue="1">
      <formula>AND($C45&gt;0,$C44="")</formula>
    </cfRule>
  </conditionalFormatting>
  <conditionalFormatting sqref="D13:F13 D15:F15 D17:F17 D19:F19 C21:F21 C23:F23 C25:F25 C27:F27 C29:F29 C34:F34 C36:F36 C38:F38 C46:F46 C48:F48 C50:F50 C52:F52">
    <cfRule type="expression" dxfId="95" priority="41" stopIfTrue="1">
      <formula>AND($C14&gt;0,$C13="")</formula>
    </cfRule>
  </conditionalFormatting>
  <conditionalFormatting sqref="G11:G30">
    <cfRule type="containsBlanks" dxfId="94" priority="36">
      <formula>LEN(TRIM(G11))=0</formula>
    </cfRule>
  </conditionalFormatting>
  <conditionalFormatting sqref="G34:G38 G44 G46 G48 G50 G52 G11:G30">
    <cfRule type="expression" dxfId="93" priority="46" stopIfTrue="1">
      <formula>AND($C12&gt;0,G11="")</formula>
    </cfRule>
  </conditionalFormatting>
  <conditionalFormatting sqref="G34:G53">
    <cfRule type="containsBlanks" dxfId="92" priority="37">
      <formula>LEN(TRIM(G34))=0</formula>
    </cfRule>
  </conditionalFormatting>
  <conditionalFormatting sqref="G40">
    <cfRule type="expression" dxfId="91" priority="38" stopIfTrue="1">
      <formula>AND($C41&gt;0,G40="")</formula>
    </cfRule>
  </conditionalFormatting>
  <conditionalFormatting sqref="G42">
    <cfRule type="expression" dxfId="90" priority="27" stopIfTrue="1">
      <formula>AND($C43&gt;0,G42="")</formula>
    </cfRule>
    <cfRule type="expression" dxfId="89" priority="35" stopIfTrue="1">
      <formula>AND($C53&gt;0,G42="")</formula>
    </cfRule>
  </conditionalFormatting>
  <conditionalFormatting sqref="G44 G46">
    <cfRule type="expression" dxfId="88" priority="54" stopIfTrue="1">
      <formula>AND(#REF!&gt;0,G44="")</formula>
    </cfRule>
  </conditionalFormatting>
  <conditionalFormatting sqref="G48 G39:G40">
    <cfRule type="expression" dxfId="87" priority="52" stopIfTrue="1">
      <formula>AND(#REF!&gt;0,G39="")</formula>
    </cfRule>
  </conditionalFormatting>
  <conditionalFormatting sqref="G50">
    <cfRule type="expression" dxfId="86" priority="53" stopIfTrue="1">
      <formula>AND($D73&gt;0,G50="")</formula>
    </cfRule>
  </conditionalFormatting>
  <conditionalFormatting sqref="G52">
    <cfRule type="expression" dxfId="85" priority="51" stopIfTrue="1">
      <formula>AND(#REF!&gt;0,G52="")</formula>
    </cfRule>
  </conditionalFormatting>
  <conditionalFormatting sqref="J62">
    <cfRule type="expression" dxfId="84" priority="58" stopIfTrue="1">
      <formula>AND(#REF!&gt;0,J62="")</formula>
    </cfRule>
  </conditionalFormatting>
  <conditionalFormatting sqref="M11:O30 M34:O53">
    <cfRule type="expression" dxfId="83" priority="7">
      <formula>$C11&lt;&gt;""</formula>
    </cfRule>
  </conditionalFormatting>
  <conditionalFormatting sqref="N11:O30 N34:O53">
    <cfRule type="expression" dxfId="82" priority="6">
      <formula>AND($M11&lt;&gt;"",N11="")</formula>
    </cfRule>
  </conditionalFormatting>
  <conditionalFormatting sqref="Q57:Q58">
    <cfRule type="expression" dxfId="81" priority="55" stopIfTrue="1">
      <formula>AND($G$59&gt;0,$Q57="")</formula>
    </cfRule>
  </conditionalFormatting>
  <conditionalFormatting sqref="R11:R30 R34:R41 R50:R53">
    <cfRule type="expression" dxfId="80" priority="48" stopIfTrue="1">
      <formula>R11=X11</formula>
    </cfRule>
    <cfRule type="expression" dxfId="79" priority="47" stopIfTrue="1">
      <formula>R11=""</formula>
    </cfRule>
  </conditionalFormatting>
  <conditionalFormatting sqref="R42:R49">
    <cfRule type="expression" dxfId="78" priority="32" stopIfTrue="1">
      <formula>R42=X42</formula>
    </cfRule>
    <cfRule type="expression" dxfId="77" priority="31" stopIfTrue="1">
      <formula>R42=""</formula>
    </cfRule>
  </conditionalFormatting>
  <conditionalFormatting sqref="R57:S58 U57:V58">
    <cfRule type="expression" dxfId="76" priority="3">
      <formula>$Q57&lt;&gt;""</formula>
    </cfRule>
  </conditionalFormatting>
  <conditionalFormatting sqref="R11:W30 R34:W53">
    <cfRule type="expression" dxfId="75" priority="45">
      <formula>$H11&lt;&gt;""</formula>
    </cfRule>
  </conditionalFormatting>
  <conditionalFormatting sqref="S11:S30 V11:V30 S34:S53 V34:V53">
    <cfRule type="expression" dxfId="74" priority="42" stopIfTrue="1">
      <formula>AND(S11="",OR($H11="１００Ｍ",$H11="２００Ｍ",$H11="１００ＭＨ",$H11="１１０ＭＨ",$H11="走幅跳"))</formula>
    </cfRule>
  </conditionalFormatting>
  <conditionalFormatting sqref="S11:S30 V11:V30 AC11:AC30 AF11:AF30 S34:S53 V34:V53 AC34:AC53 AF34:AF53">
    <cfRule type="expression" priority="4" stopIfTrue="1">
      <formula>R11=""</formula>
    </cfRule>
  </conditionalFormatting>
  <conditionalFormatting sqref="T11:T30 W11:W30 T34:T53 W34:W53">
    <cfRule type="expression" priority="8" stopIfTrue="1">
      <formula>R11=""</formula>
    </cfRule>
  </conditionalFormatting>
  <conditionalFormatting sqref="T11:T30 W11:W30">
    <cfRule type="expression" dxfId="73" priority="43" stopIfTrue="1">
      <formula>AND(T11="",R11&gt;0)</formula>
    </cfRule>
  </conditionalFormatting>
  <conditionalFormatting sqref="T34:T53 W34:W53">
    <cfRule type="expression" dxfId="72" priority="30" stopIfTrue="1">
      <formula>AND(T34="",R34&gt;0)</formula>
    </cfRule>
  </conditionalFormatting>
  <conditionalFormatting sqref="T57:T58 W57:W58">
    <cfRule type="expression" dxfId="71" priority="2">
      <formula>AND(R57&lt;&gt;"",T57="")</formula>
    </cfRule>
  </conditionalFormatting>
  <conditionalFormatting sqref="U11:U30 U34:U41 U50:U53">
    <cfRule type="expression" dxfId="70" priority="49" stopIfTrue="1">
      <formula>U11=""</formula>
    </cfRule>
    <cfRule type="expression" dxfId="69" priority="50" stopIfTrue="1">
      <formula>U11=X11</formula>
    </cfRule>
  </conditionalFormatting>
  <conditionalFormatting sqref="U42:U49">
    <cfRule type="expression" dxfId="68" priority="33" stopIfTrue="1">
      <formula>U42=""</formula>
    </cfRule>
    <cfRule type="expression" dxfId="67" priority="34" stopIfTrue="1">
      <formula>U42=X42</formula>
    </cfRule>
  </conditionalFormatting>
  <conditionalFormatting sqref="AB11:AB30 AB34:AB41 AB50:AB53">
    <cfRule type="expression" dxfId="66" priority="44" stopIfTrue="1">
      <formula>AB11=AH11</formula>
    </cfRule>
    <cfRule type="expression" dxfId="65" priority="22" stopIfTrue="1">
      <formula>AB11=""</formula>
    </cfRule>
  </conditionalFormatting>
  <conditionalFormatting sqref="AB42:AB49">
    <cfRule type="expression" dxfId="64" priority="16" stopIfTrue="1">
      <formula>AB42=AH42</formula>
    </cfRule>
    <cfRule type="expression" dxfId="63" priority="15" stopIfTrue="1">
      <formula>AB42=""</formula>
    </cfRule>
  </conditionalFormatting>
  <conditionalFormatting sqref="AB11:AG30 AB34:AG53">
    <cfRule type="expression" dxfId="62" priority="21">
      <formula>$I11&lt;&gt;""</formula>
    </cfRule>
  </conditionalFormatting>
  <conditionalFormatting sqref="AC11:AC30 AF11:AF30 AC34:AC53 AF34:AF53">
    <cfRule type="expression" dxfId="61" priority="5">
      <formula>AND(AC11="",OR($I11="１００Ｍ",$I11="２００Ｍ",$I11="１００ＭＨ",$I11="１１０ＭＨ",$I11="走幅跳"))</formula>
    </cfRule>
  </conditionalFormatting>
  <conditionalFormatting sqref="AD11:AD30 AG11:AG30">
    <cfRule type="expression" dxfId="60" priority="20" stopIfTrue="1">
      <formula>AND(AD11="",AB11&gt;0)</formula>
    </cfRule>
    <cfRule type="expression" priority="19" stopIfTrue="1">
      <formula>AB11=""</formula>
    </cfRule>
  </conditionalFormatting>
  <conditionalFormatting sqref="AD34:AD53 AG34:AG53">
    <cfRule type="expression" priority="13" stopIfTrue="1">
      <formula>AB34=""</formula>
    </cfRule>
    <cfRule type="expression" dxfId="59" priority="14" stopIfTrue="1">
      <formula>AND(AD34="",AB34&gt;0)</formula>
    </cfRule>
  </conditionalFormatting>
  <conditionalFormatting sqref="AE11:AE30 AE34:AE41 AE50:AE53">
    <cfRule type="expression" dxfId="58" priority="23" stopIfTrue="1">
      <formula>AE11=""</formula>
    </cfRule>
    <cfRule type="expression" dxfId="57" priority="24" stopIfTrue="1">
      <formula>AE11=AH11</formula>
    </cfRule>
  </conditionalFormatting>
  <conditionalFormatting sqref="AE42:AE49">
    <cfRule type="expression" dxfId="56" priority="18" stopIfTrue="1">
      <formula>AE42=AH42</formula>
    </cfRule>
    <cfRule type="expression" dxfId="55" priority="17" stopIfTrue="1">
      <formula>AE42=""</formula>
    </cfRule>
  </conditionalFormatting>
  <conditionalFormatting sqref="AH2:AI2">
    <cfRule type="expression" dxfId="54" priority="57">
      <formula>AND(#REF!="",#REF!="")</formula>
    </cfRule>
  </conditionalFormatting>
  <conditionalFormatting sqref="AJ2:AJ5">
    <cfRule type="expression" dxfId="53" priority="56">
      <formula>AND(#REF!="",#REF!="")</formula>
    </cfRule>
  </conditionalFormatting>
  <dataValidations count="22">
    <dataValidation type="list" allowBlank="1" showInputMessage="1" sqref="H62:H65 H69:H70" xr:uid="{00000000-0002-0000-0100-000000000000}">
      <formula1>$AB$80:$AB$89</formula1>
    </dataValidation>
    <dataValidation type="list" imeMode="on" allowBlank="1" showInputMessage="1" sqref="B5:D5" xr:uid="{00000000-0002-0000-0100-000001000000}">
      <formula1>$E$80:$E$797</formula1>
    </dataValidation>
    <dataValidation type="list" imeMode="halfAlpha" allowBlank="1" showInputMessage="1" showErrorMessage="1" sqref="G11:G30 G34:G53" xr:uid="{00000000-0002-0000-0100-000003000000}">
      <formula1>$Q$85:$Q$92</formula1>
    </dataValidation>
    <dataValidation type="list" allowBlank="1" showInputMessage="1" showErrorMessage="1" sqref="T34:T53 W34:W53 W11:W30 AD11:AD30 AD34:AD53 AG34:AG53 AG11:AG30 T11:T30 W57:W58 W62 T57:T58 T62" xr:uid="{00000000-0002-0000-0100-000004000000}">
      <formula1>$R$80:$R$84</formula1>
    </dataValidation>
    <dataValidation type="list" allowBlank="1" showInputMessage="1" showErrorMessage="1" sqref="AA34:AA53 Q34:Q53 AA11:AA30 Q57:Q58 Q11:Q30 J62" xr:uid="{00000000-0002-0000-0100-000005000000}">
      <formula1>$Q$80:$Q$83</formula1>
    </dataValidation>
    <dataValidation type="list" allowBlank="1" showInputMessage="1" sqref="D7" xr:uid="{00000000-0002-0000-0100-000006000000}">
      <formula1>$N$80:$N$102</formula1>
    </dataValidation>
    <dataValidation type="list" allowBlank="1" showInputMessage="1" sqref="F68" xr:uid="{00000000-0002-0000-0100-000007000000}">
      <formula1>$U$89:$U$98</formula1>
    </dataValidation>
    <dataValidation type="list" allowBlank="1" showInputMessage="1" sqref="E5" xr:uid="{00000000-0002-0000-0100-000008000000}">
      <formula1>$U$99:$U$109</formula1>
    </dataValidation>
    <dataValidation type="list" allowBlank="1" showInputMessage="1" sqref="D62:E64" xr:uid="{00000000-0002-0000-0100-000009000000}">
      <formula1>$X$80:$X$101</formula1>
    </dataValidation>
    <dataValidation type="list" allowBlank="1" showInputMessage="1" sqref="D69:E70 D65:E65" xr:uid="{00000000-0002-0000-0100-00000A000000}">
      <formula1>$X$81:$X$98</formula1>
    </dataValidation>
    <dataValidation type="list" allowBlank="1" showInputMessage="1" showErrorMessage="1" sqref="J11:J30 J34:J53" xr:uid="{00000000-0002-0000-0100-00000B000000}">
      <formula1>$H$110:$H$111</formula1>
    </dataValidation>
    <dataValidation type="list" allowBlank="1" showInputMessage="1" showErrorMessage="1" sqref="K13:L30 K35:L53" xr:uid="{00000000-0002-0000-0100-00000C000000}">
      <formula1>$S$80:$S$82</formula1>
    </dataValidation>
    <dataValidation type="list" allowBlank="1" showInputMessage="1" showErrorMessage="1" sqref="I6" xr:uid="{00000000-0002-0000-0100-00000D000000}">
      <formula1>$U$81:$U$85</formula1>
    </dataValidation>
    <dataValidation type="list" allowBlank="1" showInputMessage="1" showErrorMessage="1" sqref="H34:I53" xr:uid="{00000000-0002-0000-0100-00000E000000}">
      <formula1>$H$96:$H$108</formula1>
    </dataValidation>
    <dataValidation type="list" allowBlank="1" showInputMessage="1" showErrorMessage="1" sqref="H11:I30" xr:uid="{00000000-0002-0000-0100-00000F000000}">
      <formula1>$H$80:$H$93</formula1>
    </dataValidation>
    <dataValidation type="list" allowBlank="1" showInputMessage="1" sqref="G69:G70 G62:G65 G79:G80" xr:uid="{00000000-0002-0000-0100-000010000000}">
      <formula1>"A,B,S,無"</formula1>
    </dataValidation>
    <dataValidation type="list" allowBlank="1" showInputMessage="1" sqref="F69:F70 F62:F65" xr:uid="{00000000-0002-0000-0100-000011000000}">
      <formula1>"無,有"</formula1>
    </dataValidation>
    <dataValidation imeMode="on" allowBlank="1" showInputMessage="1" showErrorMessage="1" sqref="I5 D6:E6 B6" xr:uid="{00000000-0002-0000-0100-000012000000}"/>
    <dataValidation imeMode="hiragana" allowBlank="1" showInputMessage="1" showErrorMessage="1" sqref="C53:D53 E7" xr:uid="{00000000-0002-0000-0100-000013000000}"/>
    <dataValidation imeMode="halfKatakana" allowBlank="1" showInputMessage="1" showErrorMessage="1" sqref="E11:F30 E34:F53" xr:uid="{00000000-0002-0000-0100-000014000000}"/>
    <dataValidation imeMode="halfAlpha" allowBlank="1" showInputMessage="1" showErrorMessage="1" sqref="M34:O53 X57:X58 Z11:Z53 Z57:Z58 S62 AB34:AB53 AE34:AE53 AB11:AB30 AH34:AI53 AE11:AE30 U34:V53 M11:O30 R57:S58 X62:Z62 U57:V58 U62:V62 X11:Y30 R11:S30 U11:V30 R34:S53 X34:Y53 AH11:AI30" xr:uid="{00000000-0002-0000-0100-000015000000}"/>
    <dataValidation allowBlank="1" showInputMessage="1" sqref="B7:C7" xr:uid="{A5780F57-07D2-4F41-B584-04EF1F272D0F}"/>
  </dataValidations>
  <printOptions horizont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99"/>
  </sheetPr>
  <dimension ref="A1:BF841"/>
  <sheetViews>
    <sheetView showGridLines="0" showZeros="0" zoomScale="85" zoomScaleNormal="85" zoomScaleSheetLayoutView="100" workbookViewId="0">
      <pane xSplit="3" topLeftCell="D1" activePane="topRight" state="frozen"/>
      <selection pane="topRight" activeCell="B5" sqref="B5:D5"/>
    </sheetView>
  </sheetViews>
  <sheetFormatPr defaultColWidth="9" defaultRowHeight="12.75"/>
  <cols>
    <col min="1" max="1" width="2.265625" style="54" bestFit="1" customWidth="1"/>
    <col min="2" max="2" width="4.46484375" style="92" customWidth="1"/>
    <col min="3" max="6" width="9.59765625" style="2" customWidth="1"/>
    <col min="7" max="7" width="6.59765625" style="2" customWidth="1"/>
    <col min="8" max="9" width="12.265625" style="2" customWidth="1"/>
    <col min="10" max="10" width="8.46484375" style="2" customWidth="1"/>
    <col min="11" max="11" width="2.1328125" style="2" customWidth="1"/>
    <col min="12" max="12" width="2.46484375" style="2" customWidth="1"/>
    <col min="13" max="13" width="5.53125" style="2" customWidth="1"/>
    <col min="14" max="15" width="3" style="2" customWidth="1"/>
    <col min="16" max="16" width="6.59765625" style="82" customWidth="1"/>
    <col min="17" max="17" width="4.59765625" style="2" customWidth="1"/>
    <col min="18" max="18" width="8.59765625" style="2" hidden="1" customWidth="1"/>
    <col min="19" max="20" width="4.59765625" style="2" hidden="1" customWidth="1"/>
    <col min="21" max="21" width="8.59765625" style="2" hidden="1" customWidth="1"/>
    <col min="22" max="23" width="4.59765625" style="2" hidden="1" customWidth="1"/>
    <col min="24" max="24" width="7.59765625" style="565" customWidth="1"/>
    <col min="25" max="25" width="7.59765625" style="2" customWidth="1"/>
    <col min="26" max="26" width="6.59765625" style="82" customWidth="1"/>
    <col min="27" max="27" width="4.59765625" style="2" customWidth="1"/>
    <col min="28" max="28" width="8.59765625" style="2" hidden="1" customWidth="1"/>
    <col min="29" max="30" width="4.59765625" style="2" hidden="1" customWidth="1"/>
    <col min="31" max="31" width="8.59765625" style="2" hidden="1" customWidth="1"/>
    <col min="32" max="33" width="4.59765625" style="2" hidden="1" customWidth="1"/>
    <col min="34" max="34" width="7.59765625" style="565" customWidth="1"/>
    <col min="35" max="35" width="7.59765625" style="2" customWidth="1"/>
    <col min="36" max="36" width="3.796875" style="82" customWidth="1"/>
    <col min="37" max="37" width="7" style="2" customWidth="1"/>
    <col min="38" max="38" width="4.59765625" style="2" customWidth="1"/>
    <col min="39" max="41" width="7" style="2" customWidth="1"/>
    <col min="42" max="42" width="4.59765625" style="2" customWidth="1"/>
    <col min="43" max="43" width="4.86328125" style="2" bestFit="1" customWidth="1"/>
    <col min="44" max="44" width="4.59765625" style="2" hidden="1" customWidth="1"/>
    <col min="45" max="45" width="10.86328125" style="6" hidden="1" customWidth="1"/>
    <col min="46" max="47" width="16.3984375" style="2" hidden="1" customWidth="1"/>
    <col min="48" max="48" width="14.1328125" style="2" hidden="1" customWidth="1"/>
    <col min="49" max="49" width="2.86328125" style="2" hidden="1" customWidth="1"/>
    <col min="50" max="50" width="2.3984375" style="6" hidden="1" customWidth="1"/>
    <col min="51" max="51" width="6" style="6" hidden="1" customWidth="1"/>
    <col min="52" max="52" width="7" style="6" hidden="1" customWidth="1"/>
    <col min="53" max="53" width="2.3984375" style="6" hidden="1" customWidth="1"/>
    <col min="54" max="54" width="6" style="6" hidden="1" customWidth="1"/>
    <col min="55" max="55" width="2.265625" style="6" hidden="1" customWidth="1"/>
    <col min="56" max="56" width="5.3984375" style="6" customWidth="1"/>
    <col min="57" max="57" width="9" style="2"/>
    <col min="58" max="58" width="93.59765625" style="2" customWidth="1"/>
    <col min="59" max="16384" width="9" style="2"/>
  </cols>
  <sheetData>
    <row r="1" spans="1:58" ht="9" customHeight="1">
      <c r="A1" s="72"/>
      <c r="B1" s="72"/>
      <c r="C1" s="72">
        <v>1</v>
      </c>
      <c r="D1" s="72">
        <v>2</v>
      </c>
      <c r="E1" s="72">
        <v>3</v>
      </c>
      <c r="F1" s="72">
        <v>4</v>
      </c>
      <c r="G1" s="72">
        <v>5</v>
      </c>
      <c r="H1" s="72">
        <v>6</v>
      </c>
      <c r="I1" s="72">
        <v>7</v>
      </c>
      <c r="J1" s="72">
        <v>8</v>
      </c>
      <c r="K1" s="72">
        <v>9</v>
      </c>
      <c r="L1" s="72">
        <v>10</v>
      </c>
      <c r="M1" s="72">
        <v>11</v>
      </c>
      <c r="N1" s="72">
        <v>12</v>
      </c>
      <c r="O1" s="72">
        <v>13</v>
      </c>
      <c r="P1" s="72">
        <v>14</v>
      </c>
      <c r="Q1" s="72">
        <v>15</v>
      </c>
      <c r="R1" s="72">
        <v>16</v>
      </c>
      <c r="S1" s="72">
        <v>17</v>
      </c>
      <c r="T1" s="72">
        <v>18</v>
      </c>
      <c r="U1" s="72">
        <v>19</v>
      </c>
      <c r="V1" s="72">
        <v>20</v>
      </c>
      <c r="W1" s="72">
        <v>21</v>
      </c>
      <c r="X1" s="545">
        <v>22</v>
      </c>
      <c r="Y1" s="72">
        <v>23</v>
      </c>
      <c r="Z1" s="72">
        <v>24</v>
      </c>
      <c r="AA1" s="72">
        <v>25</v>
      </c>
      <c r="AB1" s="72">
        <v>26</v>
      </c>
      <c r="AC1" s="72">
        <v>27</v>
      </c>
      <c r="AD1" s="72">
        <v>28</v>
      </c>
      <c r="AE1" s="72">
        <v>29</v>
      </c>
      <c r="AF1" s="72">
        <v>30</v>
      </c>
      <c r="AG1" s="72">
        <v>31</v>
      </c>
      <c r="AH1" s="545">
        <v>32</v>
      </c>
      <c r="AI1" s="72">
        <v>33</v>
      </c>
      <c r="AJ1" s="72">
        <v>34</v>
      </c>
      <c r="AK1" s="72">
        <v>35</v>
      </c>
      <c r="AL1" s="72">
        <v>36</v>
      </c>
      <c r="AM1" s="72">
        <v>37</v>
      </c>
      <c r="AN1" s="72">
        <v>38</v>
      </c>
      <c r="AO1" s="72">
        <v>39</v>
      </c>
      <c r="AP1" s="72">
        <v>40</v>
      </c>
      <c r="AQ1" s="72">
        <v>41</v>
      </c>
      <c r="AR1" s="72">
        <v>42</v>
      </c>
      <c r="AS1" s="72">
        <v>43</v>
      </c>
      <c r="AT1" s="72">
        <v>44</v>
      </c>
      <c r="AU1" s="72">
        <v>45</v>
      </c>
      <c r="AV1" s="72">
        <v>46</v>
      </c>
      <c r="AW1" s="196"/>
      <c r="AX1" s="202"/>
      <c r="AY1" s="202"/>
      <c r="AZ1" s="202"/>
      <c r="BA1" s="202"/>
      <c r="BB1" s="202"/>
      <c r="BC1" s="202"/>
      <c r="BD1" s="202"/>
      <c r="BE1" s="203"/>
      <c r="BF1" s="203"/>
    </row>
    <row r="2" spans="1:58" ht="18.75">
      <c r="A2" s="73"/>
      <c r="B2" s="262"/>
      <c r="C2" s="383" t="s">
        <v>1262</v>
      </c>
      <c r="D2" s="607" t="s">
        <v>1260</v>
      </c>
      <c r="E2" s="607"/>
      <c r="F2" s="607"/>
      <c r="G2" s="607"/>
      <c r="H2" s="607"/>
      <c r="I2" s="494" t="s">
        <v>1259</v>
      </c>
      <c r="J2" s="494"/>
      <c r="K2" s="208"/>
      <c r="L2" s="475" t="s">
        <v>1111</v>
      </c>
      <c r="M2" s="356" t="s">
        <v>1243</v>
      </c>
      <c r="N2" s="361"/>
      <c r="O2" s="361"/>
      <c r="P2" s="362"/>
      <c r="Q2" s="364"/>
      <c r="R2" s="363"/>
      <c r="S2" s="363"/>
      <c r="T2" s="363"/>
      <c r="U2" s="364"/>
      <c r="V2" s="495"/>
      <c r="W2" s="495"/>
      <c r="X2" s="198"/>
      <c r="Y2" s="198"/>
      <c r="Z2" s="322"/>
      <c r="AA2" s="198"/>
      <c r="AB2" s="198"/>
      <c r="AC2" s="198"/>
      <c r="AD2" s="198"/>
      <c r="AE2" s="198"/>
      <c r="AF2" s="198"/>
      <c r="AG2" s="198"/>
      <c r="AH2" s="198"/>
      <c r="AI2" s="198"/>
      <c r="AJ2" s="322"/>
      <c r="AK2" s="198"/>
      <c r="AL2" s="198"/>
      <c r="AM2" s="198"/>
      <c r="AN2" s="198"/>
      <c r="AO2" s="198"/>
      <c r="AP2" s="198"/>
      <c r="AQ2" s="198"/>
      <c r="AR2" s="198"/>
      <c r="AS2" s="223"/>
      <c r="AT2" s="203"/>
      <c r="AU2" s="224"/>
      <c r="AV2" s="203"/>
      <c r="AW2" s="203"/>
      <c r="AX2" s="202"/>
      <c r="AY2" s="202"/>
      <c r="AZ2" s="202"/>
      <c r="BA2" s="202"/>
      <c r="BB2" s="202"/>
      <c r="BC2" s="202"/>
      <c r="BD2" s="202"/>
      <c r="BE2" s="203"/>
      <c r="BF2" s="203"/>
    </row>
    <row r="3" spans="1:58" s="48" customFormat="1" ht="1.9" customHeight="1">
      <c r="A3" s="74"/>
      <c r="K3" s="81"/>
      <c r="L3" s="199"/>
      <c r="M3" s="199"/>
      <c r="N3" s="199"/>
      <c r="O3" s="199"/>
      <c r="P3" s="316"/>
      <c r="Q3" s="199"/>
      <c r="R3" s="199"/>
      <c r="S3" s="199"/>
      <c r="T3" s="199"/>
      <c r="U3" s="199"/>
      <c r="V3" s="199"/>
      <c r="W3" s="199"/>
      <c r="X3" s="546"/>
      <c r="Y3" s="543"/>
      <c r="Z3" s="316"/>
      <c r="AA3" s="199"/>
      <c r="AB3" s="199"/>
      <c r="AC3" s="199"/>
      <c r="AD3" s="199"/>
      <c r="AE3" s="199"/>
      <c r="AF3" s="199"/>
      <c r="AG3" s="199"/>
      <c r="AH3" s="546"/>
      <c r="AI3" s="543"/>
      <c r="AJ3" s="316"/>
      <c r="AK3" s="199"/>
      <c r="AL3" s="199"/>
      <c r="AM3" s="199"/>
      <c r="AN3" s="199"/>
      <c r="AO3" s="199"/>
      <c r="AP3" s="199"/>
      <c r="AQ3" s="199"/>
      <c r="AR3" s="199"/>
      <c r="AS3" s="225"/>
      <c r="AT3" s="226"/>
      <c r="AU3" s="227"/>
      <c r="AV3" s="226"/>
      <c r="AW3" s="226"/>
      <c r="AX3" s="228"/>
      <c r="AY3" s="228"/>
      <c r="AZ3" s="228"/>
      <c r="BA3" s="228"/>
      <c r="BB3" s="228"/>
      <c r="BC3" s="228"/>
      <c r="BD3" s="228"/>
      <c r="BE3" s="226"/>
      <c r="BF3" s="226"/>
    </row>
    <row r="4" spans="1:58" s="3" customFormat="1" ht="9.9499999999999993" customHeight="1">
      <c r="A4" s="73"/>
      <c r="B4" s="608" t="s">
        <v>987</v>
      </c>
      <c r="C4" s="609"/>
      <c r="D4" s="609"/>
      <c r="E4" s="610"/>
      <c r="F4" s="253" t="s">
        <v>988</v>
      </c>
      <c r="G4" s="81"/>
      <c r="H4" s="81"/>
      <c r="I4" s="81"/>
      <c r="J4" s="81"/>
      <c r="K4" s="81"/>
      <c r="L4" s="199"/>
      <c r="M4" s="197"/>
      <c r="N4" s="199"/>
      <c r="O4" s="199"/>
      <c r="P4" s="316"/>
      <c r="Q4" s="200"/>
      <c r="R4" s="200"/>
      <c r="S4" s="200"/>
      <c r="T4" s="200"/>
      <c r="U4" s="200"/>
      <c r="V4" s="200"/>
      <c r="W4" s="200"/>
      <c r="X4" s="547"/>
      <c r="Y4" s="200"/>
      <c r="Z4" s="323"/>
      <c r="AA4" s="200"/>
      <c r="AB4" s="200"/>
      <c r="AC4" s="200"/>
      <c r="AD4" s="200"/>
      <c r="AE4" s="200"/>
      <c r="AF4" s="200"/>
      <c r="AG4" s="200"/>
      <c r="AH4" s="547"/>
      <c r="AI4" s="200"/>
      <c r="AJ4" s="323"/>
      <c r="AK4" s="200"/>
      <c r="AL4" s="200"/>
      <c r="AM4" s="200"/>
      <c r="AN4" s="200"/>
      <c r="AO4" s="200"/>
      <c r="AP4" s="200"/>
      <c r="AQ4" s="200"/>
      <c r="AR4" s="200"/>
      <c r="AS4" s="218"/>
      <c r="AT4" s="200"/>
      <c r="AU4" s="200"/>
      <c r="AV4" s="200"/>
      <c r="AW4" s="200"/>
      <c r="AX4" s="218"/>
      <c r="AY4" s="218"/>
      <c r="AZ4" s="218"/>
      <c r="BA4" s="218"/>
      <c r="BB4" s="218"/>
      <c r="BC4" s="218"/>
      <c r="BD4" s="218"/>
      <c r="BE4" s="200"/>
      <c r="BF4" s="200"/>
    </row>
    <row r="5" spans="1:58" s="3" customFormat="1" ht="15.95" customHeight="1">
      <c r="A5" s="73"/>
      <c r="B5" s="611"/>
      <c r="C5" s="612"/>
      <c r="D5" s="613"/>
      <c r="E5" s="158"/>
      <c r="F5" s="157"/>
      <c r="H5" s="156" t="s">
        <v>1092</v>
      </c>
      <c r="I5" s="675"/>
      <c r="J5" s="676"/>
      <c r="K5" s="81"/>
      <c r="L5" s="199"/>
      <c r="M5" s="542" t="s">
        <v>1393</v>
      </c>
      <c r="N5" s="357"/>
      <c r="O5" s="357"/>
      <c r="P5" s="358"/>
      <c r="Q5" s="359"/>
      <c r="R5" s="359"/>
      <c r="S5" s="359"/>
      <c r="T5" s="359"/>
      <c r="U5" s="359"/>
      <c r="V5" s="360"/>
      <c r="W5" s="496"/>
      <c r="X5" s="548"/>
      <c r="Y5" s="544"/>
      <c r="Z5" s="360"/>
      <c r="AA5" s="200"/>
      <c r="AB5" s="200"/>
      <c r="AC5" s="200"/>
      <c r="AD5" s="200"/>
      <c r="AE5" s="200"/>
      <c r="AF5" s="200"/>
      <c r="AG5" s="200"/>
      <c r="AH5" s="547"/>
      <c r="AI5" s="200"/>
      <c r="AJ5" s="323"/>
      <c r="AK5" s="200"/>
      <c r="AL5" s="200"/>
      <c r="AM5" s="200"/>
      <c r="AN5" s="200"/>
      <c r="AO5" s="200"/>
      <c r="AP5" s="200"/>
      <c r="AQ5" s="200"/>
      <c r="AR5" s="200"/>
      <c r="AS5" s="218"/>
      <c r="AT5" s="229"/>
      <c r="AU5" s="229"/>
      <c r="AV5" s="200"/>
      <c r="AW5" s="200"/>
      <c r="AX5" s="218"/>
      <c r="AY5" s="218"/>
      <c r="AZ5" s="218"/>
      <c r="BA5" s="218"/>
      <c r="BB5" s="218"/>
      <c r="BC5" s="218"/>
      <c r="BD5" s="218"/>
      <c r="BE5" s="200"/>
      <c r="BF5" s="200"/>
    </row>
    <row r="6" spans="1:58" s="3" customFormat="1" ht="15.95" customHeight="1">
      <c r="A6" s="73"/>
      <c r="B6" s="616" t="s">
        <v>1263</v>
      </c>
      <c r="C6" s="617"/>
      <c r="D6" s="252" t="s">
        <v>989</v>
      </c>
      <c r="E6" s="618" t="s">
        <v>990</v>
      </c>
      <c r="F6" s="619"/>
      <c r="H6" s="156" t="s">
        <v>1093</v>
      </c>
      <c r="I6" s="620"/>
      <c r="J6" s="621"/>
      <c r="K6" s="81"/>
      <c r="L6" s="199"/>
      <c r="M6" s="267" t="s">
        <v>1110</v>
      </c>
      <c r="N6" s="199"/>
      <c r="O6" s="199"/>
      <c r="P6" s="316"/>
      <c r="Q6" s="365" t="s">
        <v>1244</v>
      </c>
      <c r="R6" s="201"/>
      <c r="S6" s="201"/>
      <c r="T6" s="201"/>
      <c r="U6" s="201"/>
      <c r="V6" s="201"/>
      <c r="W6" s="200"/>
      <c r="X6" s="547"/>
      <c r="Y6" s="200"/>
      <c r="Z6" s="323"/>
      <c r="AA6" s="200"/>
      <c r="AB6" s="200"/>
      <c r="AC6" s="201"/>
      <c r="AD6" s="201"/>
      <c r="AE6" s="201"/>
      <c r="AF6" s="201"/>
      <c r="AG6" s="201"/>
      <c r="AH6" s="566"/>
      <c r="AI6" s="201"/>
      <c r="AJ6" s="526"/>
      <c r="AK6" s="201"/>
      <c r="AL6" s="201"/>
      <c r="AM6" s="201"/>
      <c r="AN6" s="201"/>
      <c r="AO6" s="201"/>
      <c r="AP6" s="201"/>
      <c r="AQ6" s="201"/>
      <c r="AR6" s="201"/>
      <c r="AS6" s="218"/>
      <c r="AT6" s="218"/>
      <c r="AU6" s="218"/>
      <c r="AV6" s="200"/>
      <c r="AW6" s="200"/>
      <c r="AX6" s="218"/>
      <c r="AY6" s="218"/>
      <c r="AZ6" s="218"/>
      <c r="BA6" s="218"/>
      <c r="BB6" s="218"/>
      <c r="BC6" s="218"/>
      <c r="BD6" s="218"/>
      <c r="BE6" s="200"/>
      <c r="BF6" s="200"/>
    </row>
    <row r="7" spans="1:58" ht="15.95" customHeight="1">
      <c r="A7" s="6"/>
      <c r="B7" s="622"/>
      <c r="C7" s="623"/>
      <c r="D7" s="266"/>
      <c r="E7" s="624"/>
      <c r="F7" s="625"/>
      <c r="G7" s="3"/>
      <c r="H7" s="166" t="s">
        <v>1094</v>
      </c>
      <c r="I7" s="626"/>
      <c r="J7" s="627"/>
      <c r="K7" s="6"/>
      <c r="L7" s="202"/>
      <c r="M7" s="202"/>
      <c r="N7" s="202"/>
      <c r="O7" s="202"/>
      <c r="P7" s="316"/>
      <c r="Q7" s="628" t="s">
        <v>1096</v>
      </c>
      <c r="R7" s="628"/>
      <c r="S7" s="628"/>
      <c r="T7" s="628"/>
      <c r="U7" s="628"/>
      <c r="V7" s="628"/>
      <c r="W7" s="628"/>
      <c r="X7" s="628"/>
      <c r="Y7" s="628"/>
      <c r="Z7" s="324"/>
      <c r="AA7" s="628" t="s">
        <v>1097</v>
      </c>
      <c r="AB7" s="628"/>
      <c r="AC7" s="628"/>
      <c r="AD7" s="628"/>
      <c r="AE7" s="628"/>
      <c r="AF7" s="628"/>
      <c r="AG7" s="628"/>
      <c r="AH7" s="628"/>
      <c r="AI7" s="628"/>
      <c r="AJ7" s="324"/>
      <c r="AK7" s="517"/>
      <c r="AL7" s="517"/>
      <c r="AM7" s="517"/>
      <c r="AN7" s="517"/>
      <c r="AO7" s="517"/>
      <c r="AP7" s="517"/>
      <c r="AQ7" s="517"/>
      <c r="AR7" s="517"/>
      <c r="AS7" s="517"/>
      <c r="AT7" s="202"/>
      <c r="AU7" s="202"/>
      <c r="AV7" s="203"/>
      <c r="AW7" s="203"/>
      <c r="AX7" s="202"/>
      <c r="AY7" s="202"/>
      <c r="AZ7" s="202"/>
      <c r="BA7" s="202"/>
      <c r="BB7" s="202"/>
      <c r="BC7" s="202"/>
      <c r="BD7" s="202"/>
      <c r="BE7" s="203"/>
      <c r="BF7" s="203"/>
    </row>
    <row r="8" spans="1:58" ht="3" customHeight="1">
      <c r="A8" s="2"/>
      <c r="B8" s="2"/>
      <c r="L8" s="203"/>
      <c r="M8" s="203"/>
      <c r="N8" s="203"/>
      <c r="O8" s="203"/>
      <c r="P8" s="326"/>
      <c r="Q8" s="674"/>
      <c r="R8" s="674"/>
      <c r="S8" s="674"/>
      <c r="T8" s="674"/>
      <c r="U8" s="674"/>
      <c r="V8" s="674"/>
      <c r="W8" s="674"/>
      <c r="X8" s="674"/>
      <c r="Y8" s="674"/>
      <c r="Z8" s="325"/>
      <c r="AA8" s="674"/>
      <c r="AB8" s="674"/>
      <c r="AC8" s="674"/>
      <c r="AD8" s="674"/>
      <c r="AE8" s="674"/>
      <c r="AF8" s="674"/>
      <c r="AG8" s="674"/>
      <c r="AH8" s="674"/>
      <c r="AI8" s="674"/>
      <c r="AJ8" s="324"/>
      <c r="AK8" s="517"/>
      <c r="AL8" s="517"/>
      <c r="AM8" s="517"/>
      <c r="AN8" s="517"/>
      <c r="AO8" s="517"/>
      <c r="AP8" s="517"/>
      <c r="AQ8" s="517"/>
      <c r="AR8" s="517"/>
      <c r="AS8" s="517"/>
      <c r="AT8" s="219"/>
      <c r="AU8" s="219"/>
      <c r="AV8" s="219"/>
      <c r="AW8" s="219"/>
      <c r="AX8" s="222"/>
      <c r="AY8" s="222"/>
      <c r="AZ8" s="222"/>
      <c r="BA8" s="222"/>
      <c r="BB8" s="222"/>
      <c r="BC8" s="222"/>
      <c r="BD8" s="222"/>
      <c r="BE8" s="203"/>
      <c r="BF8" s="203"/>
    </row>
    <row r="9" spans="1:58" s="6" customFormat="1" ht="14.25">
      <c r="A9" s="73"/>
      <c r="B9" s="170" t="s">
        <v>52</v>
      </c>
      <c r="C9" s="163"/>
      <c r="D9" s="164"/>
      <c r="E9" s="2"/>
      <c r="F9" s="2"/>
      <c r="G9" s="2"/>
      <c r="H9" s="2"/>
      <c r="I9" s="2"/>
      <c r="J9" s="2"/>
      <c r="K9" s="2"/>
      <c r="L9" s="203"/>
      <c r="M9" s="644" t="s">
        <v>105</v>
      </c>
      <c r="N9" s="645"/>
      <c r="O9" s="646"/>
      <c r="P9" s="353"/>
      <c r="Q9" s="647" t="s">
        <v>9</v>
      </c>
      <c r="R9" s="629" t="s">
        <v>948</v>
      </c>
      <c r="S9" s="630"/>
      <c r="T9" s="631"/>
      <c r="U9" s="629" t="s">
        <v>949</v>
      </c>
      <c r="V9" s="630"/>
      <c r="W9" s="630"/>
      <c r="X9" s="632" t="s">
        <v>10</v>
      </c>
      <c r="Y9" s="632"/>
      <c r="Z9" s="354"/>
      <c r="AA9" s="647" t="s">
        <v>9</v>
      </c>
      <c r="AB9" s="629" t="s">
        <v>948</v>
      </c>
      <c r="AC9" s="630"/>
      <c r="AD9" s="631"/>
      <c r="AE9" s="629" t="s">
        <v>949</v>
      </c>
      <c r="AF9" s="630"/>
      <c r="AG9" s="630"/>
      <c r="AH9" s="632" t="s">
        <v>10</v>
      </c>
      <c r="AI9" s="632"/>
      <c r="AJ9" s="324"/>
      <c r="AK9" s="517" t="s">
        <v>1269</v>
      </c>
      <c r="AL9" s="517"/>
      <c r="AM9" s="517"/>
      <c r="AN9" s="517"/>
      <c r="AO9" s="517"/>
      <c r="AP9" s="517"/>
      <c r="AQ9" s="517"/>
      <c r="AR9" s="517"/>
      <c r="AS9" s="220" t="s">
        <v>1131</v>
      </c>
      <c r="AT9" s="220"/>
      <c r="AU9" s="220"/>
      <c r="AV9" s="230"/>
      <c r="AW9" s="230"/>
      <c r="AX9" s="221" t="s">
        <v>1127</v>
      </c>
      <c r="AY9" s="222"/>
      <c r="AZ9" s="222"/>
      <c r="BA9" s="221" t="s">
        <v>1128</v>
      </c>
      <c r="BB9" s="222"/>
      <c r="BC9" s="222"/>
      <c r="BD9" s="222"/>
      <c r="BE9" s="202"/>
      <c r="BF9" s="202"/>
    </row>
    <row r="10" spans="1:58" s="6" customFormat="1" ht="12" customHeight="1">
      <c r="A10" s="73"/>
      <c r="B10" s="254" t="s">
        <v>958</v>
      </c>
      <c r="C10" s="159" t="s">
        <v>951</v>
      </c>
      <c r="D10" s="160" t="s">
        <v>950</v>
      </c>
      <c r="E10" s="161" t="s">
        <v>1090</v>
      </c>
      <c r="F10" s="84" t="s">
        <v>1091</v>
      </c>
      <c r="G10" s="162" t="s">
        <v>104</v>
      </c>
      <c r="H10" s="312" t="s">
        <v>954</v>
      </c>
      <c r="I10" s="313" t="s">
        <v>955</v>
      </c>
      <c r="J10" s="314" t="s">
        <v>1095</v>
      </c>
      <c r="K10" s="2"/>
      <c r="L10" s="203"/>
      <c r="M10" s="231" t="s">
        <v>956</v>
      </c>
      <c r="N10" s="232" t="s">
        <v>952</v>
      </c>
      <c r="O10" s="233" t="s">
        <v>953</v>
      </c>
      <c r="P10" s="353"/>
      <c r="Q10" s="648"/>
      <c r="R10" s="237" t="s">
        <v>10</v>
      </c>
      <c r="S10" s="238" t="s">
        <v>11</v>
      </c>
      <c r="T10" s="239" t="s">
        <v>53</v>
      </c>
      <c r="U10" s="237" t="s">
        <v>10</v>
      </c>
      <c r="V10" s="240" t="s">
        <v>11</v>
      </c>
      <c r="W10" s="289" t="s">
        <v>53</v>
      </c>
      <c r="X10" s="549" t="s">
        <v>1114</v>
      </c>
      <c r="Y10" s="569" t="s">
        <v>1392</v>
      </c>
      <c r="Z10" s="354"/>
      <c r="AA10" s="648"/>
      <c r="AB10" s="237" t="s">
        <v>10</v>
      </c>
      <c r="AC10" s="238" t="s">
        <v>11</v>
      </c>
      <c r="AD10" s="239" t="s">
        <v>12</v>
      </c>
      <c r="AE10" s="237" t="s">
        <v>10</v>
      </c>
      <c r="AF10" s="240" t="s">
        <v>11</v>
      </c>
      <c r="AG10" s="289" t="s">
        <v>12</v>
      </c>
      <c r="AH10" s="549" t="s">
        <v>1114</v>
      </c>
      <c r="AI10" s="569" t="s">
        <v>1392</v>
      </c>
      <c r="AJ10" s="324"/>
      <c r="AK10" s="285" t="s">
        <v>1265</v>
      </c>
      <c r="AL10" s="286" t="s">
        <v>11</v>
      </c>
      <c r="AM10" s="285" t="s">
        <v>1266</v>
      </c>
      <c r="AN10" s="285" t="s">
        <v>1267</v>
      </c>
      <c r="AO10" s="507" t="s">
        <v>1268</v>
      </c>
      <c r="AP10" s="517"/>
      <c r="AQ10" s="517"/>
      <c r="AR10" s="517"/>
      <c r="AS10" s="4" t="s">
        <v>1003</v>
      </c>
      <c r="AT10" s="4" t="s">
        <v>1002</v>
      </c>
      <c r="AU10" s="4" t="s">
        <v>1004</v>
      </c>
      <c r="AV10" s="5" t="s">
        <v>1036</v>
      </c>
      <c r="AW10" s="230"/>
      <c r="AX10" s="335"/>
      <c r="AY10" s="336" t="s">
        <v>13</v>
      </c>
      <c r="AZ10" s="337" t="s">
        <v>14</v>
      </c>
      <c r="BA10" s="335"/>
      <c r="BB10" s="336" t="s">
        <v>13</v>
      </c>
      <c r="BC10" s="337" t="s">
        <v>14</v>
      </c>
      <c r="BD10" s="222"/>
      <c r="BE10" s="202"/>
      <c r="BF10" s="202"/>
    </row>
    <row r="11" spans="1:58" ht="16.5" customHeight="1">
      <c r="A11" s="75" t="str">
        <f>IF(C11="","",COUNTA($G$11:G11))</f>
        <v/>
      </c>
      <c r="B11" s="148">
        <v>1</v>
      </c>
      <c r="C11" s="12"/>
      <c r="D11" s="12"/>
      <c r="E11" s="165"/>
      <c r="F11" s="310"/>
      <c r="G11" s="149"/>
      <c r="H11" s="155"/>
      <c r="I11" s="315"/>
      <c r="J11" s="150"/>
      <c r="L11" s="203"/>
      <c r="M11" s="344"/>
      <c r="N11" s="487"/>
      <c r="O11" s="488"/>
      <c r="P11" s="384">
        <f>H11</f>
        <v>0</v>
      </c>
      <c r="Q11" s="241"/>
      <c r="R11" s="274"/>
      <c r="S11" s="275"/>
      <c r="T11" s="276"/>
      <c r="U11" s="277"/>
      <c r="V11" s="275"/>
      <c r="W11" s="278"/>
      <c r="X11" s="497"/>
      <c r="Y11" s="498"/>
      <c r="Z11" s="386">
        <f t="shared" ref="Z11:Z30" si="0">I11</f>
        <v>0</v>
      </c>
      <c r="AA11" s="241"/>
      <c r="AB11" s="274"/>
      <c r="AC11" s="275"/>
      <c r="AD11" s="276"/>
      <c r="AE11" s="277"/>
      <c r="AF11" s="275"/>
      <c r="AG11" s="278"/>
      <c r="AH11" s="497"/>
      <c r="AI11" s="498"/>
      <c r="AJ11" s="324" t="str">
        <f>IF(AK11="","",COUNTA($AK$11:$AK11))</f>
        <v/>
      </c>
      <c r="AK11" s="497"/>
      <c r="AL11" s="498"/>
      <c r="AM11" s="497"/>
      <c r="AN11" s="497"/>
      <c r="AO11" s="518"/>
      <c r="AP11" s="517"/>
      <c r="AQ11" s="517" t="str">
        <f>IF(P11="四種競技",X11,IF(Z11="四種競技",AH11,""))</f>
        <v/>
      </c>
      <c r="AR11" s="517"/>
      <c r="AS11" s="346" t="str">
        <f>C11&amp;"　"&amp;D11</f>
        <v>　</v>
      </c>
      <c r="AT11" s="11" t="str">
        <f t="shared" ref="AT11:AT30" si="1">IFERROR(VLOOKUP(H11,$H$81:$I$97,2,0),"")</f>
        <v/>
      </c>
      <c r="AU11" s="11" t="str">
        <f t="shared" ref="AU11:AU30" si="2">IFERROR(VLOOKUP(I11,$H$81:$I$97,2,0),"")</f>
        <v/>
      </c>
      <c r="AV11" s="347" t="str">
        <f t="shared" ref="AV11:AV30" si="3">IF(J11="","",$I$118)</f>
        <v/>
      </c>
      <c r="AW11" s="230"/>
      <c r="AX11" s="338" t="str">
        <f t="shared" ref="AX11:AX30" si="4">IF(H11="","",IF(OR(H11=$H$81,H11=$H$82,H11=$H$83,H11=$H$84,H11=$H$85,H11=$H$86,H11=$H$87),"T","F"))</f>
        <v/>
      </c>
      <c r="AY11" s="7">
        <f t="shared" ref="AY11:AY30" si="5">IF(R11&gt;U11,U11,R11)</f>
        <v>0</v>
      </c>
      <c r="AZ11" s="339">
        <f t="shared" ref="AZ11:AZ30" si="6">IF(R11&gt;U11,R11,U11)</f>
        <v>0</v>
      </c>
      <c r="BA11" s="338" t="str">
        <f t="shared" ref="BA11:BA30" si="7">IF(I11="","",IF(OR(I11=$H$81,I11=$H$82,I11=$H$83,I11=$H$84,I11=$H$85,I11=$H$86,I11=$H$87),"T","F"))</f>
        <v/>
      </c>
      <c r="BB11" s="7">
        <f>IF(AB11&gt;AE11,AE11,AB11)</f>
        <v>0</v>
      </c>
      <c r="BC11" s="339">
        <f>IF(AB11&gt;AE11,AB11,AE11)</f>
        <v>0</v>
      </c>
      <c r="BD11" s="222"/>
      <c r="BE11" s="203"/>
      <c r="BF11" s="203"/>
    </row>
    <row r="12" spans="1:58" ht="16.5" customHeight="1">
      <c r="A12" s="75" t="str">
        <f>IF(C12="","",COUNTA($G$11:G12))</f>
        <v/>
      </c>
      <c r="B12" s="148">
        <v>2</v>
      </c>
      <c r="C12" s="151"/>
      <c r="D12" s="151"/>
      <c r="E12" s="153"/>
      <c r="F12" s="154"/>
      <c r="G12" s="149"/>
      <c r="H12" s="155"/>
      <c r="I12" s="315"/>
      <c r="J12" s="150"/>
      <c r="L12" s="203"/>
      <c r="M12" s="344"/>
      <c r="N12" s="487"/>
      <c r="O12" s="488"/>
      <c r="P12" s="384">
        <f t="shared" ref="P12:P30" si="8">H12</f>
        <v>0</v>
      </c>
      <c r="Q12" s="241"/>
      <c r="R12" s="274"/>
      <c r="S12" s="279"/>
      <c r="T12" s="276"/>
      <c r="U12" s="277"/>
      <c r="V12" s="279"/>
      <c r="W12" s="278"/>
      <c r="X12" s="497"/>
      <c r="Y12" s="498"/>
      <c r="Z12" s="386">
        <f t="shared" si="0"/>
        <v>0</v>
      </c>
      <c r="AA12" s="241"/>
      <c r="AB12" s="274"/>
      <c r="AC12" s="279"/>
      <c r="AD12" s="276"/>
      <c r="AE12" s="277"/>
      <c r="AF12" s="279"/>
      <c r="AG12" s="278"/>
      <c r="AH12" s="497"/>
      <c r="AI12" s="498"/>
      <c r="AJ12" s="324" t="str">
        <f>IF(AK12="","",COUNTA($AK$11:$AK12))</f>
        <v/>
      </c>
      <c r="AK12" s="497"/>
      <c r="AL12" s="498"/>
      <c r="AM12" s="497"/>
      <c r="AN12" s="497"/>
      <c r="AO12" s="518"/>
      <c r="AP12" s="517"/>
      <c r="AQ12" s="517" t="str">
        <f t="shared" ref="AQ12:AQ53" si="9">IF(P12="四種競技",X12,IF(Z12="四種競技",AH12,""))</f>
        <v/>
      </c>
      <c r="AR12" s="517"/>
      <c r="AS12" s="346" t="str">
        <f t="shared" ref="AS12:AS30" si="10">C12&amp;"　"&amp;D12</f>
        <v>　</v>
      </c>
      <c r="AT12" s="11" t="str">
        <f t="shared" si="1"/>
        <v/>
      </c>
      <c r="AU12" s="11" t="str">
        <f t="shared" si="2"/>
        <v/>
      </c>
      <c r="AV12" s="347" t="str">
        <f t="shared" si="3"/>
        <v/>
      </c>
      <c r="AW12" s="230"/>
      <c r="AX12" s="338" t="str">
        <f t="shared" si="4"/>
        <v/>
      </c>
      <c r="AY12" s="7">
        <f t="shared" si="5"/>
        <v>0</v>
      </c>
      <c r="AZ12" s="339">
        <f t="shared" si="6"/>
        <v>0</v>
      </c>
      <c r="BA12" s="338" t="str">
        <f t="shared" si="7"/>
        <v/>
      </c>
      <c r="BB12" s="7">
        <f t="shared" ref="BB12:BB30" si="11">IF(AB12&gt;AE12,AE12,AB12)</f>
        <v>0</v>
      </c>
      <c r="BC12" s="339">
        <f t="shared" ref="BC12:BC30" si="12">IF(AB12&gt;AE12,AB12,AE12)</f>
        <v>0</v>
      </c>
      <c r="BD12" s="222"/>
      <c r="BE12" s="203"/>
      <c r="BF12" s="203"/>
    </row>
    <row r="13" spans="1:58" ht="16.5" customHeight="1">
      <c r="A13" s="75" t="str">
        <f>IF(C13="","",COUNTA($G$11:G13))</f>
        <v/>
      </c>
      <c r="B13" s="148">
        <v>3</v>
      </c>
      <c r="C13" s="151"/>
      <c r="D13" s="12"/>
      <c r="E13" s="165"/>
      <c r="F13" s="310"/>
      <c r="G13" s="149"/>
      <c r="H13" s="155"/>
      <c r="I13" s="315"/>
      <c r="J13" s="150"/>
      <c r="K13" s="86"/>
      <c r="L13" s="213"/>
      <c r="M13" s="344"/>
      <c r="N13" s="487"/>
      <c r="O13" s="488"/>
      <c r="P13" s="384">
        <f t="shared" si="8"/>
        <v>0</v>
      </c>
      <c r="Q13" s="241"/>
      <c r="R13" s="274"/>
      <c r="S13" s="279"/>
      <c r="T13" s="276"/>
      <c r="U13" s="277"/>
      <c r="V13" s="279"/>
      <c r="W13" s="278"/>
      <c r="X13" s="497"/>
      <c r="Y13" s="498"/>
      <c r="Z13" s="386">
        <f t="shared" si="0"/>
        <v>0</v>
      </c>
      <c r="AA13" s="241"/>
      <c r="AB13" s="274"/>
      <c r="AC13" s="279"/>
      <c r="AD13" s="276"/>
      <c r="AE13" s="277"/>
      <c r="AF13" s="279"/>
      <c r="AG13" s="278"/>
      <c r="AH13" s="497"/>
      <c r="AI13" s="498"/>
      <c r="AJ13" s="324" t="str">
        <f>IF(AK13="","",COUNTA($AK$11:$AK13))</f>
        <v/>
      </c>
      <c r="AK13" s="497"/>
      <c r="AL13" s="498"/>
      <c r="AM13" s="497"/>
      <c r="AN13" s="497"/>
      <c r="AO13" s="518"/>
      <c r="AP13" s="517"/>
      <c r="AQ13" s="517" t="str">
        <f t="shared" si="9"/>
        <v/>
      </c>
      <c r="AR13" s="517"/>
      <c r="AS13" s="346" t="str">
        <f t="shared" si="10"/>
        <v>　</v>
      </c>
      <c r="AT13" s="11" t="str">
        <f t="shared" si="1"/>
        <v/>
      </c>
      <c r="AU13" s="11" t="str">
        <f t="shared" si="2"/>
        <v/>
      </c>
      <c r="AV13" s="347" t="str">
        <f t="shared" si="3"/>
        <v/>
      </c>
      <c r="AW13" s="230"/>
      <c r="AX13" s="338" t="str">
        <f t="shared" si="4"/>
        <v/>
      </c>
      <c r="AY13" s="7">
        <f t="shared" si="5"/>
        <v>0</v>
      </c>
      <c r="AZ13" s="339">
        <f t="shared" si="6"/>
        <v>0</v>
      </c>
      <c r="BA13" s="338" t="str">
        <f t="shared" si="7"/>
        <v/>
      </c>
      <c r="BB13" s="7">
        <f t="shared" si="11"/>
        <v>0</v>
      </c>
      <c r="BC13" s="339">
        <f t="shared" si="12"/>
        <v>0</v>
      </c>
      <c r="BD13" s="222"/>
      <c r="BE13" s="203"/>
      <c r="BF13" s="203"/>
    </row>
    <row r="14" spans="1:58" ht="16.5" customHeight="1">
      <c r="A14" s="75" t="str">
        <f>IF(C14="","",COUNTA($G$11:G14))</f>
        <v/>
      </c>
      <c r="B14" s="148">
        <v>4</v>
      </c>
      <c r="C14" s="151"/>
      <c r="D14" s="151"/>
      <c r="E14" s="153"/>
      <c r="F14" s="154"/>
      <c r="G14" s="149"/>
      <c r="H14" s="155"/>
      <c r="I14" s="315"/>
      <c r="J14" s="150"/>
      <c r="K14" s="86"/>
      <c r="L14" s="213"/>
      <c r="M14" s="344"/>
      <c r="N14" s="487"/>
      <c r="O14" s="488"/>
      <c r="P14" s="384">
        <f t="shared" si="8"/>
        <v>0</v>
      </c>
      <c r="Q14" s="241"/>
      <c r="R14" s="274"/>
      <c r="S14" s="279"/>
      <c r="T14" s="276"/>
      <c r="U14" s="277"/>
      <c r="V14" s="279"/>
      <c r="W14" s="278"/>
      <c r="X14" s="497"/>
      <c r="Y14" s="498"/>
      <c r="Z14" s="386">
        <f t="shared" si="0"/>
        <v>0</v>
      </c>
      <c r="AA14" s="241"/>
      <c r="AB14" s="274"/>
      <c r="AC14" s="279"/>
      <c r="AD14" s="276"/>
      <c r="AE14" s="277"/>
      <c r="AF14" s="279"/>
      <c r="AG14" s="278"/>
      <c r="AH14" s="497"/>
      <c r="AI14" s="498"/>
      <c r="AJ14" s="324" t="str">
        <f>IF(AK14="","",COUNTA($AK$11:$AK14))</f>
        <v/>
      </c>
      <c r="AK14" s="497"/>
      <c r="AL14" s="498"/>
      <c r="AM14" s="497"/>
      <c r="AN14" s="497"/>
      <c r="AO14" s="518"/>
      <c r="AP14" s="517"/>
      <c r="AQ14" s="517" t="str">
        <f t="shared" si="9"/>
        <v/>
      </c>
      <c r="AR14" s="517"/>
      <c r="AS14" s="346" t="str">
        <f t="shared" si="10"/>
        <v>　</v>
      </c>
      <c r="AT14" s="11" t="str">
        <f t="shared" si="1"/>
        <v/>
      </c>
      <c r="AU14" s="11" t="str">
        <f t="shared" si="2"/>
        <v/>
      </c>
      <c r="AV14" s="347" t="str">
        <f t="shared" si="3"/>
        <v/>
      </c>
      <c r="AW14" s="230"/>
      <c r="AX14" s="338" t="str">
        <f t="shared" si="4"/>
        <v/>
      </c>
      <c r="AY14" s="7">
        <f t="shared" si="5"/>
        <v>0</v>
      </c>
      <c r="AZ14" s="339">
        <f t="shared" si="6"/>
        <v>0</v>
      </c>
      <c r="BA14" s="338" t="str">
        <f t="shared" si="7"/>
        <v/>
      </c>
      <c r="BB14" s="7">
        <f t="shared" si="11"/>
        <v>0</v>
      </c>
      <c r="BC14" s="339">
        <f t="shared" si="12"/>
        <v>0</v>
      </c>
      <c r="BD14" s="222"/>
      <c r="BE14" s="203"/>
      <c r="BF14" s="203"/>
    </row>
    <row r="15" spans="1:58" ht="16.5" customHeight="1">
      <c r="A15" s="75" t="str">
        <f>IF(C15="","",COUNTA($G$11:G15))</f>
        <v/>
      </c>
      <c r="B15" s="148">
        <v>5</v>
      </c>
      <c r="C15" s="151"/>
      <c r="D15" s="12"/>
      <c r="E15" s="165"/>
      <c r="F15" s="310"/>
      <c r="G15" s="149"/>
      <c r="H15" s="155"/>
      <c r="I15" s="315"/>
      <c r="J15" s="150"/>
      <c r="K15" s="86"/>
      <c r="L15" s="213"/>
      <c r="M15" s="344"/>
      <c r="N15" s="487"/>
      <c r="O15" s="488"/>
      <c r="P15" s="384">
        <f t="shared" si="8"/>
        <v>0</v>
      </c>
      <c r="Q15" s="241"/>
      <c r="R15" s="274"/>
      <c r="S15" s="279"/>
      <c r="T15" s="276"/>
      <c r="U15" s="277"/>
      <c r="V15" s="279"/>
      <c r="W15" s="278"/>
      <c r="X15" s="497"/>
      <c r="Y15" s="498"/>
      <c r="Z15" s="386">
        <f t="shared" si="0"/>
        <v>0</v>
      </c>
      <c r="AA15" s="241"/>
      <c r="AB15" s="274"/>
      <c r="AC15" s="279"/>
      <c r="AD15" s="276"/>
      <c r="AE15" s="277"/>
      <c r="AF15" s="279"/>
      <c r="AG15" s="278"/>
      <c r="AH15" s="497"/>
      <c r="AI15" s="498"/>
      <c r="AJ15" s="324" t="str">
        <f>IF(AK15="","",COUNTA($AK$11:$AK15))</f>
        <v/>
      </c>
      <c r="AK15" s="497"/>
      <c r="AL15" s="498"/>
      <c r="AM15" s="497"/>
      <c r="AN15" s="497"/>
      <c r="AO15" s="518"/>
      <c r="AP15" s="517"/>
      <c r="AQ15" s="517" t="str">
        <f t="shared" si="9"/>
        <v/>
      </c>
      <c r="AR15" s="517"/>
      <c r="AS15" s="346" t="str">
        <f t="shared" si="10"/>
        <v>　</v>
      </c>
      <c r="AT15" s="11" t="str">
        <f t="shared" si="1"/>
        <v/>
      </c>
      <c r="AU15" s="11" t="str">
        <f t="shared" si="2"/>
        <v/>
      </c>
      <c r="AV15" s="347" t="str">
        <f t="shared" si="3"/>
        <v/>
      </c>
      <c r="AW15" s="230"/>
      <c r="AX15" s="338" t="str">
        <f t="shared" si="4"/>
        <v/>
      </c>
      <c r="AY15" s="7">
        <f t="shared" si="5"/>
        <v>0</v>
      </c>
      <c r="AZ15" s="339">
        <f t="shared" si="6"/>
        <v>0</v>
      </c>
      <c r="BA15" s="338" t="str">
        <f t="shared" si="7"/>
        <v/>
      </c>
      <c r="BB15" s="7">
        <f t="shared" si="11"/>
        <v>0</v>
      </c>
      <c r="BC15" s="339">
        <f t="shared" si="12"/>
        <v>0</v>
      </c>
      <c r="BD15" s="222"/>
      <c r="BE15" s="203"/>
      <c r="BF15" s="203"/>
    </row>
    <row r="16" spans="1:58" ht="16.5" customHeight="1">
      <c r="A16" s="75" t="str">
        <f>IF(C16="","",COUNTA($G$11:G16))</f>
        <v/>
      </c>
      <c r="B16" s="148">
        <v>6</v>
      </c>
      <c r="C16" s="151"/>
      <c r="D16" s="151"/>
      <c r="E16" s="153"/>
      <c r="F16" s="154"/>
      <c r="G16" s="149"/>
      <c r="H16" s="155"/>
      <c r="I16" s="315"/>
      <c r="J16" s="150"/>
      <c r="K16" s="86"/>
      <c r="L16" s="213"/>
      <c r="M16" s="344"/>
      <c r="N16" s="487"/>
      <c r="O16" s="488"/>
      <c r="P16" s="384">
        <f t="shared" si="8"/>
        <v>0</v>
      </c>
      <c r="Q16" s="241"/>
      <c r="R16" s="274"/>
      <c r="S16" s="279"/>
      <c r="T16" s="276"/>
      <c r="U16" s="277"/>
      <c r="V16" s="279"/>
      <c r="W16" s="278"/>
      <c r="X16" s="497"/>
      <c r="Y16" s="498"/>
      <c r="Z16" s="386">
        <f t="shared" si="0"/>
        <v>0</v>
      </c>
      <c r="AA16" s="241"/>
      <c r="AB16" s="274"/>
      <c r="AC16" s="279"/>
      <c r="AD16" s="276"/>
      <c r="AE16" s="277"/>
      <c r="AF16" s="279"/>
      <c r="AG16" s="278"/>
      <c r="AH16" s="497"/>
      <c r="AI16" s="498"/>
      <c r="AJ16" s="324" t="str">
        <f>IF(AK16="","",COUNTA($AK$11:$AK16))</f>
        <v/>
      </c>
      <c r="AK16" s="497"/>
      <c r="AL16" s="498"/>
      <c r="AM16" s="497"/>
      <c r="AN16" s="497"/>
      <c r="AO16" s="518"/>
      <c r="AP16" s="517"/>
      <c r="AQ16" s="517" t="str">
        <f t="shared" si="9"/>
        <v/>
      </c>
      <c r="AR16" s="517"/>
      <c r="AS16" s="346" t="str">
        <f t="shared" si="10"/>
        <v>　</v>
      </c>
      <c r="AT16" s="11" t="str">
        <f t="shared" si="1"/>
        <v/>
      </c>
      <c r="AU16" s="11" t="str">
        <f t="shared" si="2"/>
        <v/>
      </c>
      <c r="AV16" s="347" t="str">
        <f t="shared" si="3"/>
        <v/>
      </c>
      <c r="AW16" s="230"/>
      <c r="AX16" s="338" t="str">
        <f t="shared" si="4"/>
        <v/>
      </c>
      <c r="AY16" s="7">
        <f t="shared" si="5"/>
        <v>0</v>
      </c>
      <c r="AZ16" s="339">
        <f t="shared" si="6"/>
        <v>0</v>
      </c>
      <c r="BA16" s="338" t="str">
        <f t="shared" si="7"/>
        <v/>
      </c>
      <c r="BB16" s="7">
        <f t="shared" si="11"/>
        <v>0</v>
      </c>
      <c r="BC16" s="339">
        <f t="shared" si="12"/>
        <v>0</v>
      </c>
      <c r="BD16" s="222"/>
      <c r="BE16" s="203"/>
      <c r="BF16" s="203"/>
    </row>
    <row r="17" spans="1:58" ht="16.5" customHeight="1">
      <c r="A17" s="75" t="str">
        <f>IF(C17="","",COUNTA($G$11:G17))</f>
        <v/>
      </c>
      <c r="B17" s="148">
        <v>7</v>
      </c>
      <c r="C17" s="151"/>
      <c r="D17" s="12"/>
      <c r="E17" s="165"/>
      <c r="F17" s="310"/>
      <c r="G17" s="149"/>
      <c r="H17" s="155"/>
      <c r="I17" s="315"/>
      <c r="J17" s="150"/>
      <c r="K17" s="86"/>
      <c r="L17" s="213"/>
      <c r="M17" s="344"/>
      <c r="N17" s="487"/>
      <c r="O17" s="488"/>
      <c r="P17" s="384">
        <f t="shared" si="8"/>
        <v>0</v>
      </c>
      <c r="Q17" s="241"/>
      <c r="R17" s="274"/>
      <c r="S17" s="279"/>
      <c r="T17" s="276"/>
      <c r="U17" s="277"/>
      <c r="V17" s="279"/>
      <c r="W17" s="278"/>
      <c r="X17" s="497"/>
      <c r="Y17" s="498"/>
      <c r="Z17" s="386">
        <f t="shared" si="0"/>
        <v>0</v>
      </c>
      <c r="AA17" s="241"/>
      <c r="AB17" s="274"/>
      <c r="AC17" s="279"/>
      <c r="AD17" s="276"/>
      <c r="AE17" s="277"/>
      <c r="AF17" s="279"/>
      <c r="AG17" s="278"/>
      <c r="AH17" s="497"/>
      <c r="AI17" s="498"/>
      <c r="AJ17" s="324" t="str">
        <f>IF(AK17="","",COUNTA($AK$11:$AK17))</f>
        <v/>
      </c>
      <c r="AK17" s="497"/>
      <c r="AL17" s="498"/>
      <c r="AM17" s="497"/>
      <c r="AN17" s="497"/>
      <c r="AO17" s="518"/>
      <c r="AP17" s="517"/>
      <c r="AQ17" s="517" t="str">
        <f t="shared" si="9"/>
        <v/>
      </c>
      <c r="AR17" s="517"/>
      <c r="AS17" s="346" t="str">
        <f t="shared" si="10"/>
        <v>　</v>
      </c>
      <c r="AT17" s="11" t="str">
        <f t="shared" si="1"/>
        <v/>
      </c>
      <c r="AU17" s="11" t="str">
        <f t="shared" si="2"/>
        <v/>
      </c>
      <c r="AV17" s="347" t="str">
        <f t="shared" si="3"/>
        <v/>
      </c>
      <c r="AW17" s="230"/>
      <c r="AX17" s="338" t="str">
        <f t="shared" si="4"/>
        <v/>
      </c>
      <c r="AY17" s="7">
        <f t="shared" si="5"/>
        <v>0</v>
      </c>
      <c r="AZ17" s="339">
        <f t="shared" si="6"/>
        <v>0</v>
      </c>
      <c r="BA17" s="338" t="str">
        <f t="shared" si="7"/>
        <v/>
      </c>
      <c r="BB17" s="7">
        <f t="shared" si="11"/>
        <v>0</v>
      </c>
      <c r="BC17" s="339">
        <f t="shared" si="12"/>
        <v>0</v>
      </c>
      <c r="BD17" s="222"/>
      <c r="BE17" s="203"/>
      <c r="BF17" s="203"/>
    </row>
    <row r="18" spans="1:58" ht="16.5" customHeight="1">
      <c r="A18" s="75" t="str">
        <f>IF(C18="","",COUNTA($G$11:G18))</f>
        <v/>
      </c>
      <c r="B18" s="148">
        <v>8</v>
      </c>
      <c r="C18" s="151"/>
      <c r="D18" s="151"/>
      <c r="E18" s="153"/>
      <c r="F18" s="154"/>
      <c r="G18" s="149"/>
      <c r="H18" s="155"/>
      <c r="I18" s="315"/>
      <c r="J18" s="150"/>
      <c r="K18" s="86"/>
      <c r="L18" s="213"/>
      <c r="M18" s="344"/>
      <c r="N18" s="487"/>
      <c r="O18" s="488"/>
      <c r="P18" s="384">
        <f t="shared" si="8"/>
        <v>0</v>
      </c>
      <c r="Q18" s="241"/>
      <c r="R18" s="274"/>
      <c r="S18" s="279"/>
      <c r="T18" s="276"/>
      <c r="U18" s="277"/>
      <c r="V18" s="279"/>
      <c r="W18" s="278"/>
      <c r="X18" s="497"/>
      <c r="Y18" s="498"/>
      <c r="Z18" s="386">
        <f t="shared" si="0"/>
        <v>0</v>
      </c>
      <c r="AA18" s="241"/>
      <c r="AB18" s="274"/>
      <c r="AC18" s="279"/>
      <c r="AD18" s="276"/>
      <c r="AE18" s="277"/>
      <c r="AF18" s="279"/>
      <c r="AG18" s="278"/>
      <c r="AH18" s="497"/>
      <c r="AI18" s="498"/>
      <c r="AJ18" s="324" t="str">
        <f>IF(AK18="","",COUNTA($AK$11:$AK18))</f>
        <v/>
      </c>
      <c r="AK18" s="497"/>
      <c r="AL18" s="498"/>
      <c r="AM18" s="497"/>
      <c r="AN18" s="497"/>
      <c r="AO18" s="518"/>
      <c r="AP18" s="517"/>
      <c r="AQ18" s="517" t="str">
        <f t="shared" si="9"/>
        <v/>
      </c>
      <c r="AR18" s="517"/>
      <c r="AS18" s="346" t="str">
        <f t="shared" si="10"/>
        <v>　</v>
      </c>
      <c r="AT18" s="11" t="str">
        <f t="shared" si="1"/>
        <v/>
      </c>
      <c r="AU18" s="11" t="str">
        <f t="shared" si="2"/>
        <v/>
      </c>
      <c r="AV18" s="347" t="str">
        <f t="shared" si="3"/>
        <v/>
      </c>
      <c r="AW18" s="230"/>
      <c r="AX18" s="338" t="str">
        <f t="shared" si="4"/>
        <v/>
      </c>
      <c r="AY18" s="7">
        <f t="shared" si="5"/>
        <v>0</v>
      </c>
      <c r="AZ18" s="339">
        <f t="shared" si="6"/>
        <v>0</v>
      </c>
      <c r="BA18" s="338" t="str">
        <f t="shared" si="7"/>
        <v/>
      </c>
      <c r="BB18" s="7">
        <f t="shared" si="11"/>
        <v>0</v>
      </c>
      <c r="BC18" s="339">
        <f t="shared" si="12"/>
        <v>0</v>
      </c>
      <c r="BD18" s="222"/>
      <c r="BE18" s="203"/>
      <c r="BF18" s="203"/>
    </row>
    <row r="19" spans="1:58" ht="16.5" customHeight="1">
      <c r="A19" s="75" t="str">
        <f>IF(C19="","",COUNTA($G$11:G19))</f>
        <v/>
      </c>
      <c r="B19" s="148">
        <v>9</v>
      </c>
      <c r="C19" s="151"/>
      <c r="D19" s="12"/>
      <c r="E19" s="165"/>
      <c r="F19" s="310"/>
      <c r="G19" s="149"/>
      <c r="H19" s="155"/>
      <c r="I19" s="315"/>
      <c r="J19" s="150"/>
      <c r="K19" s="86"/>
      <c r="L19" s="213"/>
      <c r="M19" s="344"/>
      <c r="N19" s="487"/>
      <c r="O19" s="488"/>
      <c r="P19" s="384">
        <f t="shared" si="8"/>
        <v>0</v>
      </c>
      <c r="Q19" s="241"/>
      <c r="R19" s="274"/>
      <c r="S19" s="279"/>
      <c r="T19" s="276"/>
      <c r="U19" s="277"/>
      <c r="V19" s="279"/>
      <c r="W19" s="278"/>
      <c r="X19" s="497"/>
      <c r="Y19" s="498"/>
      <c r="Z19" s="386">
        <f t="shared" si="0"/>
        <v>0</v>
      </c>
      <c r="AA19" s="241"/>
      <c r="AB19" s="274"/>
      <c r="AC19" s="279"/>
      <c r="AD19" s="276"/>
      <c r="AE19" s="277"/>
      <c r="AF19" s="279"/>
      <c r="AG19" s="278"/>
      <c r="AH19" s="497"/>
      <c r="AI19" s="498"/>
      <c r="AJ19" s="324" t="str">
        <f>IF(AK19="","",COUNTA($AK$11:$AK19))</f>
        <v/>
      </c>
      <c r="AK19" s="497"/>
      <c r="AL19" s="498"/>
      <c r="AM19" s="497"/>
      <c r="AN19" s="497"/>
      <c r="AO19" s="518"/>
      <c r="AP19" s="517"/>
      <c r="AQ19" s="517" t="str">
        <f t="shared" si="9"/>
        <v/>
      </c>
      <c r="AR19" s="517"/>
      <c r="AS19" s="346" t="str">
        <f t="shared" si="10"/>
        <v>　</v>
      </c>
      <c r="AT19" s="11" t="str">
        <f t="shared" si="1"/>
        <v/>
      </c>
      <c r="AU19" s="11" t="str">
        <f t="shared" si="2"/>
        <v/>
      </c>
      <c r="AV19" s="347" t="str">
        <f t="shared" si="3"/>
        <v/>
      </c>
      <c r="AW19" s="230"/>
      <c r="AX19" s="338" t="str">
        <f t="shared" si="4"/>
        <v/>
      </c>
      <c r="AY19" s="7">
        <f t="shared" si="5"/>
        <v>0</v>
      </c>
      <c r="AZ19" s="339">
        <f t="shared" si="6"/>
        <v>0</v>
      </c>
      <c r="BA19" s="338" t="str">
        <f t="shared" si="7"/>
        <v/>
      </c>
      <c r="BB19" s="7">
        <f t="shared" si="11"/>
        <v>0</v>
      </c>
      <c r="BC19" s="339">
        <f t="shared" si="12"/>
        <v>0</v>
      </c>
      <c r="BD19" s="222"/>
      <c r="BE19" s="203"/>
      <c r="BF19" s="203"/>
    </row>
    <row r="20" spans="1:58" ht="16.5" customHeight="1">
      <c r="A20" s="75" t="str">
        <f>IF(C20="","",COUNTA($G$11:G20))</f>
        <v/>
      </c>
      <c r="B20" s="148">
        <v>10</v>
      </c>
      <c r="C20" s="151"/>
      <c r="D20" s="151"/>
      <c r="E20" s="153"/>
      <c r="F20" s="154"/>
      <c r="G20" s="149"/>
      <c r="H20" s="155"/>
      <c r="I20" s="315"/>
      <c r="J20" s="150"/>
      <c r="K20" s="86"/>
      <c r="L20" s="213"/>
      <c r="M20" s="344"/>
      <c r="N20" s="487"/>
      <c r="O20" s="488"/>
      <c r="P20" s="384">
        <f t="shared" si="8"/>
        <v>0</v>
      </c>
      <c r="Q20" s="241"/>
      <c r="R20" s="274"/>
      <c r="S20" s="279"/>
      <c r="T20" s="276"/>
      <c r="U20" s="277"/>
      <c r="V20" s="279"/>
      <c r="W20" s="278"/>
      <c r="X20" s="497"/>
      <c r="Y20" s="498"/>
      <c r="Z20" s="386">
        <f t="shared" si="0"/>
        <v>0</v>
      </c>
      <c r="AA20" s="241"/>
      <c r="AB20" s="274"/>
      <c r="AC20" s="279"/>
      <c r="AD20" s="276"/>
      <c r="AE20" s="277"/>
      <c r="AF20" s="279"/>
      <c r="AG20" s="278"/>
      <c r="AH20" s="497"/>
      <c r="AI20" s="498"/>
      <c r="AJ20" s="324" t="str">
        <f>IF(AK20="","",COUNTA($AK$11:$AK20))</f>
        <v/>
      </c>
      <c r="AK20" s="497"/>
      <c r="AL20" s="498"/>
      <c r="AM20" s="497"/>
      <c r="AN20" s="497"/>
      <c r="AO20" s="518"/>
      <c r="AP20" s="517"/>
      <c r="AQ20" s="517" t="str">
        <f t="shared" si="9"/>
        <v/>
      </c>
      <c r="AR20" s="517"/>
      <c r="AS20" s="346" t="str">
        <f t="shared" si="10"/>
        <v>　</v>
      </c>
      <c r="AT20" s="11" t="str">
        <f t="shared" si="1"/>
        <v/>
      </c>
      <c r="AU20" s="11" t="str">
        <f t="shared" si="2"/>
        <v/>
      </c>
      <c r="AV20" s="347" t="str">
        <f t="shared" si="3"/>
        <v/>
      </c>
      <c r="AW20" s="230"/>
      <c r="AX20" s="338" t="str">
        <f t="shared" si="4"/>
        <v/>
      </c>
      <c r="AY20" s="7">
        <f t="shared" si="5"/>
        <v>0</v>
      </c>
      <c r="AZ20" s="339">
        <f t="shared" si="6"/>
        <v>0</v>
      </c>
      <c r="BA20" s="338" t="str">
        <f t="shared" si="7"/>
        <v/>
      </c>
      <c r="BB20" s="7">
        <f t="shared" si="11"/>
        <v>0</v>
      </c>
      <c r="BC20" s="339">
        <f t="shared" si="12"/>
        <v>0</v>
      </c>
      <c r="BD20" s="222"/>
      <c r="BE20" s="203"/>
      <c r="BF20" s="203"/>
    </row>
    <row r="21" spans="1:58" ht="16.5" customHeight="1">
      <c r="A21" s="75" t="str">
        <f>IF(C21="","",COUNTA($G$11:G21))</f>
        <v/>
      </c>
      <c r="B21" s="148">
        <v>11</v>
      </c>
      <c r="C21" s="12"/>
      <c r="D21" s="12"/>
      <c r="E21" s="165"/>
      <c r="F21" s="310"/>
      <c r="G21" s="149"/>
      <c r="H21" s="155"/>
      <c r="I21" s="315"/>
      <c r="J21" s="150"/>
      <c r="K21" s="86"/>
      <c r="L21" s="213"/>
      <c r="M21" s="344"/>
      <c r="N21" s="487"/>
      <c r="O21" s="488"/>
      <c r="P21" s="384">
        <f t="shared" si="8"/>
        <v>0</v>
      </c>
      <c r="Q21" s="241"/>
      <c r="R21" s="274"/>
      <c r="S21" s="279"/>
      <c r="T21" s="276"/>
      <c r="U21" s="277"/>
      <c r="V21" s="279"/>
      <c r="W21" s="278"/>
      <c r="X21" s="497"/>
      <c r="Y21" s="498"/>
      <c r="Z21" s="386">
        <f t="shared" si="0"/>
        <v>0</v>
      </c>
      <c r="AA21" s="241"/>
      <c r="AB21" s="274"/>
      <c r="AC21" s="279"/>
      <c r="AD21" s="276"/>
      <c r="AE21" s="277"/>
      <c r="AF21" s="279"/>
      <c r="AG21" s="278"/>
      <c r="AH21" s="497"/>
      <c r="AI21" s="498"/>
      <c r="AJ21" s="324" t="str">
        <f>IF(AK21="","",COUNTA($AK$11:$AK21))</f>
        <v/>
      </c>
      <c r="AK21" s="497"/>
      <c r="AL21" s="498"/>
      <c r="AM21" s="497"/>
      <c r="AN21" s="497"/>
      <c r="AO21" s="518"/>
      <c r="AP21" s="517"/>
      <c r="AQ21" s="517" t="str">
        <f t="shared" si="9"/>
        <v/>
      </c>
      <c r="AR21" s="517"/>
      <c r="AS21" s="346" t="str">
        <f t="shared" si="10"/>
        <v>　</v>
      </c>
      <c r="AT21" s="11" t="str">
        <f t="shared" si="1"/>
        <v/>
      </c>
      <c r="AU21" s="11" t="str">
        <f t="shared" si="2"/>
        <v/>
      </c>
      <c r="AV21" s="347" t="str">
        <f t="shared" si="3"/>
        <v/>
      </c>
      <c r="AW21" s="230"/>
      <c r="AX21" s="338" t="str">
        <f t="shared" si="4"/>
        <v/>
      </c>
      <c r="AY21" s="7">
        <f t="shared" si="5"/>
        <v>0</v>
      </c>
      <c r="AZ21" s="339">
        <f t="shared" si="6"/>
        <v>0</v>
      </c>
      <c r="BA21" s="338" t="str">
        <f t="shared" si="7"/>
        <v/>
      </c>
      <c r="BB21" s="7">
        <f t="shared" si="11"/>
        <v>0</v>
      </c>
      <c r="BC21" s="339">
        <f t="shared" si="12"/>
        <v>0</v>
      </c>
      <c r="BD21" s="222"/>
      <c r="BE21" s="203"/>
      <c r="BF21" s="203"/>
    </row>
    <row r="22" spans="1:58" ht="16.5" customHeight="1">
      <c r="A22" s="75" t="str">
        <f>IF(C22="","",COUNTA($G$11:G22))</f>
        <v/>
      </c>
      <c r="B22" s="148">
        <v>12</v>
      </c>
      <c r="C22" s="151"/>
      <c r="D22" s="151"/>
      <c r="E22" s="153"/>
      <c r="F22" s="154"/>
      <c r="G22" s="149"/>
      <c r="H22" s="155"/>
      <c r="I22" s="315"/>
      <c r="J22" s="150"/>
      <c r="K22" s="86"/>
      <c r="L22" s="213"/>
      <c r="M22" s="344"/>
      <c r="N22" s="487"/>
      <c r="O22" s="488"/>
      <c r="P22" s="384">
        <f t="shared" si="8"/>
        <v>0</v>
      </c>
      <c r="Q22" s="241"/>
      <c r="R22" s="274"/>
      <c r="S22" s="279"/>
      <c r="T22" s="276"/>
      <c r="U22" s="277"/>
      <c r="V22" s="279"/>
      <c r="W22" s="278"/>
      <c r="X22" s="497"/>
      <c r="Y22" s="498"/>
      <c r="Z22" s="386">
        <f t="shared" si="0"/>
        <v>0</v>
      </c>
      <c r="AA22" s="241"/>
      <c r="AB22" s="274"/>
      <c r="AC22" s="279"/>
      <c r="AD22" s="276"/>
      <c r="AE22" s="277"/>
      <c r="AF22" s="279"/>
      <c r="AG22" s="278"/>
      <c r="AH22" s="497"/>
      <c r="AI22" s="498"/>
      <c r="AJ22" s="324" t="str">
        <f>IF(AK22="","",COUNTA($AK$11:$AK22))</f>
        <v/>
      </c>
      <c r="AK22" s="497"/>
      <c r="AL22" s="498"/>
      <c r="AM22" s="497"/>
      <c r="AN22" s="497"/>
      <c r="AO22" s="518"/>
      <c r="AP22" s="517"/>
      <c r="AQ22" s="517" t="str">
        <f t="shared" si="9"/>
        <v/>
      </c>
      <c r="AR22" s="517"/>
      <c r="AS22" s="346" t="str">
        <f t="shared" si="10"/>
        <v>　</v>
      </c>
      <c r="AT22" s="11" t="str">
        <f t="shared" si="1"/>
        <v/>
      </c>
      <c r="AU22" s="11" t="str">
        <f t="shared" si="2"/>
        <v/>
      </c>
      <c r="AV22" s="347" t="str">
        <f t="shared" si="3"/>
        <v/>
      </c>
      <c r="AW22" s="230"/>
      <c r="AX22" s="338" t="str">
        <f t="shared" si="4"/>
        <v/>
      </c>
      <c r="AY22" s="7">
        <f t="shared" si="5"/>
        <v>0</v>
      </c>
      <c r="AZ22" s="339">
        <f t="shared" si="6"/>
        <v>0</v>
      </c>
      <c r="BA22" s="338" t="str">
        <f t="shared" si="7"/>
        <v/>
      </c>
      <c r="BB22" s="7">
        <f t="shared" si="11"/>
        <v>0</v>
      </c>
      <c r="BC22" s="339">
        <f t="shared" si="12"/>
        <v>0</v>
      </c>
      <c r="BD22" s="222"/>
      <c r="BE22" s="203"/>
      <c r="BF22" s="203"/>
    </row>
    <row r="23" spans="1:58" ht="16.5" customHeight="1">
      <c r="A23" s="75" t="str">
        <f>IF(C23="","",COUNTA($G$11:G23))</f>
        <v/>
      </c>
      <c r="B23" s="148">
        <v>13</v>
      </c>
      <c r="C23" s="12"/>
      <c r="D23" s="12"/>
      <c r="E23" s="165"/>
      <c r="F23" s="310"/>
      <c r="G23" s="149"/>
      <c r="H23" s="155"/>
      <c r="I23" s="315"/>
      <c r="J23" s="150"/>
      <c r="K23" s="86"/>
      <c r="L23" s="213"/>
      <c r="M23" s="344"/>
      <c r="N23" s="487"/>
      <c r="O23" s="488"/>
      <c r="P23" s="384">
        <f t="shared" si="8"/>
        <v>0</v>
      </c>
      <c r="Q23" s="241"/>
      <c r="R23" s="274"/>
      <c r="S23" s="279"/>
      <c r="T23" s="276"/>
      <c r="U23" s="277"/>
      <c r="V23" s="279"/>
      <c r="W23" s="278"/>
      <c r="X23" s="497"/>
      <c r="Y23" s="498"/>
      <c r="Z23" s="386">
        <f t="shared" si="0"/>
        <v>0</v>
      </c>
      <c r="AA23" s="241"/>
      <c r="AB23" s="274"/>
      <c r="AC23" s="279"/>
      <c r="AD23" s="276"/>
      <c r="AE23" s="277"/>
      <c r="AF23" s="279"/>
      <c r="AG23" s="278"/>
      <c r="AH23" s="497"/>
      <c r="AI23" s="498"/>
      <c r="AJ23" s="324" t="str">
        <f>IF(AK23="","",COUNTA($AK$11:$AK23))</f>
        <v/>
      </c>
      <c r="AK23" s="497"/>
      <c r="AL23" s="498"/>
      <c r="AM23" s="497"/>
      <c r="AN23" s="497"/>
      <c r="AO23" s="518"/>
      <c r="AP23" s="517"/>
      <c r="AQ23" s="517" t="str">
        <f t="shared" si="9"/>
        <v/>
      </c>
      <c r="AR23" s="517"/>
      <c r="AS23" s="346" t="str">
        <f t="shared" si="10"/>
        <v>　</v>
      </c>
      <c r="AT23" s="11" t="str">
        <f t="shared" si="1"/>
        <v/>
      </c>
      <c r="AU23" s="11" t="str">
        <f t="shared" si="2"/>
        <v/>
      </c>
      <c r="AV23" s="347" t="str">
        <f t="shared" si="3"/>
        <v/>
      </c>
      <c r="AW23" s="230"/>
      <c r="AX23" s="338" t="str">
        <f t="shared" si="4"/>
        <v/>
      </c>
      <c r="AY23" s="7">
        <f t="shared" si="5"/>
        <v>0</v>
      </c>
      <c r="AZ23" s="339">
        <f t="shared" si="6"/>
        <v>0</v>
      </c>
      <c r="BA23" s="338" t="str">
        <f t="shared" si="7"/>
        <v/>
      </c>
      <c r="BB23" s="7">
        <f t="shared" si="11"/>
        <v>0</v>
      </c>
      <c r="BC23" s="339">
        <f t="shared" si="12"/>
        <v>0</v>
      </c>
      <c r="BD23" s="222"/>
      <c r="BE23" s="203"/>
      <c r="BF23" s="203"/>
    </row>
    <row r="24" spans="1:58" ht="16.5" customHeight="1">
      <c r="A24" s="75" t="str">
        <f>IF(C24="","",COUNTA($G$11:G24))</f>
        <v/>
      </c>
      <c r="B24" s="148">
        <v>14</v>
      </c>
      <c r="C24" s="151"/>
      <c r="D24" s="151"/>
      <c r="E24" s="153"/>
      <c r="F24" s="154"/>
      <c r="G24" s="149"/>
      <c r="H24" s="155"/>
      <c r="I24" s="315"/>
      <c r="J24" s="150"/>
      <c r="K24" s="86"/>
      <c r="L24" s="213"/>
      <c r="M24" s="344"/>
      <c r="N24" s="487"/>
      <c r="O24" s="488"/>
      <c r="P24" s="384">
        <f t="shared" si="8"/>
        <v>0</v>
      </c>
      <c r="Q24" s="241"/>
      <c r="R24" s="274"/>
      <c r="S24" s="279"/>
      <c r="T24" s="276"/>
      <c r="U24" s="277"/>
      <c r="V24" s="279"/>
      <c r="W24" s="278"/>
      <c r="X24" s="497"/>
      <c r="Y24" s="498"/>
      <c r="Z24" s="386">
        <f t="shared" si="0"/>
        <v>0</v>
      </c>
      <c r="AA24" s="241"/>
      <c r="AB24" s="274"/>
      <c r="AC24" s="279"/>
      <c r="AD24" s="276"/>
      <c r="AE24" s="277"/>
      <c r="AF24" s="279"/>
      <c r="AG24" s="278"/>
      <c r="AH24" s="497"/>
      <c r="AI24" s="498"/>
      <c r="AJ24" s="324" t="str">
        <f>IF(AK24="","",COUNTA($AK$11:$AK24))</f>
        <v/>
      </c>
      <c r="AK24" s="497"/>
      <c r="AL24" s="498"/>
      <c r="AM24" s="497"/>
      <c r="AN24" s="497"/>
      <c r="AO24" s="518"/>
      <c r="AP24" s="517"/>
      <c r="AQ24" s="517" t="str">
        <f t="shared" si="9"/>
        <v/>
      </c>
      <c r="AR24" s="517"/>
      <c r="AS24" s="346" t="str">
        <f t="shared" si="10"/>
        <v>　</v>
      </c>
      <c r="AT24" s="11" t="str">
        <f t="shared" si="1"/>
        <v/>
      </c>
      <c r="AU24" s="11" t="str">
        <f t="shared" si="2"/>
        <v/>
      </c>
      <c r="AV24" s="347" t="str">
        <f t="shared" si="3"/>
        <v/>
      </c>
      <c r="AW24" s="230"/>
      <c r="AX24" s="338" t="str">
        <f t="shared" si="4"/>
        <v/>
      </c>
      <c r="AY24" s="7">
        <f t="shared" si="5"/>
        <v>0</v>
      </c>
      <c r="AZ24" s="339">
        <f t="shared" si="6"/>
        <v>0</v>
      </c>
      <c r="BA24" s="338" t="str">
        <f t="shared" si="7"/>
        <v/>
      </c>
      <c r="BB24" s="7">
        <f t="shared" si="11"/>
        <v>0</v>
      </c>
      <c r="BC24" s="339">
        <f t="shared" si="12"/>
        <v>0</v>
      </c>
      <c r="BD24" s="222"/>
      <c r="BE24" s="203"/>
      <c r="BF24" s="203"/>
    </row>
    <row r="25" spans="1:58" ht="16.5" customHeight="1">
      <c r="A25" s="75" t="str">
        <f>IF(C25="","",COUNTA($G$11:G25))</f>
        <v/>
      </c>
      <c r="B25" s="148">
        <v>15</v>
      </c>
      <c r="C25" s="12"/>
      <c r="D25" s="12"/>
      <c r="E25" s="165"/>
      <c r="F25" s="310"/>
      <c r="G25" s="149"/>
      <c r="H25" s="155"/>
      <c r="I25" s="315"/>
      <c r="J25" s="150"/>
      <c r="K25" s="86"/>
      <c r="L25" s="213"/>
      <c r="M25" s="344"/>
      <c r="N25" s="487"/>
      <c r="O25" s="488"/>
      <c r="P25" s="384">
        <f t="shared" si="8"/>
        <v>0</v>
      </c>
      <c r="Q25" s="241"/>
      <c r="R25" s="274"/>
      <c r="S25" s="279"/>
      <c r="T25" s="276"/>
      <c r="U25" s="277"/>
      <c r="V25" s="279"/>
      <c r="W25" s="278"/>
      <c r="X25" s="497"/>
      <c r="Y25" s="498"/>
      <c r="Z25" s="386">
        <f t="shared" si="0"/>
        <v>0</v>
      </c>
      <c r="AA25" s="241"/>
      <c r="AB25" s="274"/>
      <c r="AC25" s="279"/>
      <c r="AD25" s="276"/>
      <c r="AE25" s="277"/>
      <c r="AF25" s="279"/>
      <c r="AG25" s="278"/>
      <c r="AH25" s="497"/>
      <c r="AI25" s="498"/>
      <c r="AJ25" s="324" t="str">
        <f>IF(AK25="","",COUNTA($AK$11:$AK25))</f>
        <v/>
      </c>
      <c r="AK25" s="497"/>
      <c r="AL25" s="498"/>
      <c r="AM25" s="497"/>
      <c r="AN25" s="497"/>
      <c r="AO25" s="518"/>
      <c r="AP25" s="517"/>
      <c r="AQ25" s="517" t="str">
        <f t="shared" si="9"/>
        <v/>
      </c>
      <c r="AR25" s="517"/>
      <c r="AS25" s="346" t="str">
        <f t="shared" si="10"/>
        <v>　</v>
      </c>
      <c r="AT25" s="11" t="str">
        <f t="shared" si="1"/>
        <v/>
      </c>
      <c r="AU25" s="11" t="str">
        <f t="shared" si="2"/>
        <v/>
      </c>
      <c r="AV25" s="347" t="str">
        <f t="shared" si="3"/>
        <v/>
      </c>
      <c r="AW25" s="230"/>
      <c r="AX25" s="338" t="str">
        <f t="shared" si="4"/>
        <v/>
      </c>
      <c r="AY25" s="7">
        <f t="shared" si="5"/>
        <v>0</v>
      </c>
      <c r="AZ25" s="339">
        <f t="shared" si="6"/>
        <v>0</v>
      </c>
      <c r="BA25" s="338" t="str">
        <f t="shared" si="7"/>
        <v/>
      </c>
      <c r="BB25" s="7">
        <f t="shared" si="11"/>
        <v>0</v>
      </c>
      <c r="BC25" s="339">
        <f t="shared" si="12"/>
        <v>0</v>
      </c>
      <c r="BD25" s="222"/>
      <c r="BE25" s="203"/>
      <c r="BF25" s="203"/>
    </row>
    <row r="26" spans="1:58" ht="16.5" customHeight="1">
      <c r="A26" s="75" t="str">
        <f>IF(C26="","",COUNTA($G$11:G26))</f>
        <v/>
      </c>
      <c r="B26" s="148">
        <v>16</v>
      </c>
      <c r="C26" s="151"/>
      <c r="D26" s="151"/>
      <c r="E26" s="153"/>
      <c r="F26" s="154"/>
      <c r="G26" s="149"/>
      <c r="H26" s="155"/>
      <c r="I26" s="315"/>
      <c r="J26" s="150"/>
      <c r="K26" s="86"/>
      <c r="L26" s="213"/>
      <c r="M26" s="344"/>
      <c r="N26" s="487"/>
      <c r="O26" s="488"/>
      <c r="P26" s="384">
        <f t="shared" si="8"/>
        <v>0</v>
      </c>
      <c r="Q26" s="241"/>
      <c r="R26" s="274"/>
      <c r="S26" s="279"/>
      <c r="T26" s="276"/>
      <c r="U26" s="277"/>
      <c r="V26" s="279"/>
      <c r="W26" s="278"/>
      <c r="X26" s="497"/>
      <c r="Y26" s="498"/>
      <c r="Z26" s="386">
        <f t="shared" si="0"/>
        <v>0</v>
      </c>
      <c r="AA26" s="241"/>
      <c r="AB26" s="274"/>
      <c r="AC26" s="279"/>
      <c r="AD26" s="276"/>
      <c r="AE26" s="277"/>
      <c r="AF26" s="279"/>
      <c r="AG26" s="278"/>
      <c r="AH26" s="497"/>
      <c r="AI26" s="498"/>
      <c r="AJ26" s="324" t="str">
        <f>IF(AK26="","",COUNTA($AK$11:$AK26))</f>
        <v/>
      </c>
      <c r="AK26" s="497"/>
      <c r="AL26" s="498"/>
      <c r="AM26" s="497"/>
      <c r="AN26" s="497"/>
      <c r="AO26" s="518"/>
      <c r="AP26" s="517"/>
      <c r="AQ26" s="517" t="str">
        <f t="shared" si="9"/>
        <v/>
      </c>
      <c r="AR26" s="517"/>
      <c r="AS26" s="346" t="str">
        <f t="shared" si="10"/>
        <v>　</v>
      </c>
      <c r="AT26" s="11" t="str">
        <f t="shared" si="1"/>
        <v/>
      </c>
      <c r="AU26" s="11" t="str">
        <f t="shared" si="2"/>
        <v/>
      </c>
      <c r="AV26" s="347" t="str">
        <f t="shared" si="3"/>
        <v/>
      </c>
      <c r="AW26" s="230"/>
      <c r="AX26" s="338" t="str">
        <f t="shared" si="4"/>
        <v/>
      </c>
      <c r="AY26" s="7">
        <f t="shared" si="5"/>
        <v>0</v>
      </c>
      <c r="AZ26" s="339">
        <f t="shared" si="6"/>
        <v>0</v>
      </c>
      <c r="BA26" s="338" t="str">
        <f t="shared" si="7"/>
        <v/>
      </c>
      <c r="BB26" s="7">
        <f t="shared" si="11"/>
        <v>0</v>
      </c>
      <c r="BC26" s="339">
        <f t="shared" si="12"/>
        <v>0</v>
      </c>
      <c r="BD26" s="222"/>
      <c r="BE26" s="203"/>
      <c r="BF26" s="203"/>
    </row>
    <row r="27" spans="1:58" hidden="1">
      <c r="A27" s="75" t="str">
        <f>IF(C27="","",COUNTA($G$11:G27))</f>
        <v/>
      </c>
      <c r="B27" s="148">
        <v>17</v>
      </c>
      <c r="C27" s="12"/>
      <c r="D27" s="12"/>
      <c r="E27" s="165"/>
      <c r="F27" s="310"/>
      <c r="G27" s="149"/>
      <c r="H27" s="155"/>
      <c r="I27" s="315"/>
      <c r="J27" s="150"/>
      <c r="K27" s="86"/>
      <c r="L27" s="213"/>
      <c r="M27" s="344"/>
      <c r="N27" s="487"/>
      <c r="O27" s="488"/>
      <c r="P27" s="384">
        <f t="shared" si="8"/>
        <v>0</v>
      </c>
      <c r="Q27" s="241"/>
      <c r="R27" s="274"/>
      <c r="S27" s="279"/>
      <c r="T27" s="276"/>
      <c r="U27" s="277"/>
      <c r="V27" s="279"/>
      <c r="W27" s="278"/>
      <c r="X27" s="497"/>
      <c r="Y27" s="498"/>
      <c r="Z27" s="386">
        <f t="shared" si="0"/>
        <v>0</v>
      </c>
      <c r="AA27" s="241"/>
      <c r="AB27" s="274"/>
      <c r="AC27" s="279"/>
      <c r="AD27" s="276"/>
      <c r="AE27" s="277"/>
      <c r="AF27" s="279"/>
      <c r="AG27" s="278"/>
      <c r="AH27" s="497"/>
      <c r="AI27" s="498"/>
      <c r="AJ27" s="324"/>
      <c r="AK27" s="497"/>
      <c r="AL27" s="498"/>
      <c r="AM27" s="497"/>
      <c r="AN27" s="497"/>
      <c r="AO27" s="518"/>
      <c r="AP27" s="570"/>
      <c r="AQ27" s="570" t="str">
        <f t="shared" si="9"/>
        <v/>
      </c>
      <c r="AR27" s="570"/>
      <c r="AS27" s="346" t="str">
        <f t="shared" si="10"/>
        <v>　</v>
      </c>
      <c r="AT27" s="11" t="str">
        <f t="shared" si="1"/>
        <v/>
      </c>
      <c r="AU27" s="11" t="str">
        <f t="shared" si="2"/>
        <v/>
      </c>
      <c r="AV27" s="347" t="str">
        <f t="shared" si="3"/>
        <v/>
      </c>
      <c r="AW27" s="230"/>
      <c r="AX27" s="338" t="str">
        <f t="shared" si="4"/>
        <v/>
      </c>
      <c r="AY27" s="7">
        <f t="shared" si="5"/>
        <v>0</v>
      </c>
      <c r="AZ27" s="339">
        <f t="shared" si="6"/>
        <v>0</v>
      </c>
      <c r="BA27" s="338" t="str">
        <f t="shared" si="7"/>
        <v/>
      </c>
      <c r="BB27" s="7">
        <f t="shared" si="11"/>
        <v>0</v>
      </c>
      <c r="BC27" s="339">
        <f t="shared" si="12"/>
        <v>0</v>
      </c>
      <c r="BD27" s="222"/>
      <c r="BE27" s="203"/>
      <c r="BF27" s="203"/>
    </row>
    <row r="28" spans="1:58" hidden="1">
      <c r="A28" s="75" t="str">
        <f>IF(C28="","",COUNTA($G$11:G28))</f>
        <v/>
      </c>
      <c r="B28" s="148">
        <v>18</v>
      </c>
      <c r="C28" s="151"/>
      <c r="D28" s="151"/>
      <c r="E28" s="153"/>
      <c r="F28" s="154"/>
      <c r="G28" s="149"/>
      <c r="H28" s="155"/>
      <c r="I28" s="315"/>
      <c r="J28" s="150"/>
      <c r="K28" s="86"/>
      <c r="L28" s="213"/>
      <c r="M28" s="344"/>
      <c r="N28" s="487"/>
      <c r="O28" s="488"/>
      <c r="P28" s="384">
        <f t="shared" si="8"/>
        <v>0</v>
      </c>
      <c r="Q28" s="241"/>
      <c r="R28" s="274"/>
      <c r="S28" s="279"/>
      <c r="T28" s="276"/>
      <c r="U28" s="277"/>
      <c r="V28" s="279"/>
      <c r="W28" s="278"/>
      <c r="X28" s="497"/>
      <c r="Y28" s="498"/>
      <c r="Z28" s="386">
        <f t="shared" si="0"/>
        <v>0</v>
      </c>
      <c r="AA28" s="241"/>
      <c r="AB28" s="274"/>
      <c r="AC28" s="279"/>
      <c r="AD28" s="276"/>
      <c r="AE28" s="277"/>
      <c r="AF28" s="279"/>
      <c r="AG28" s="278"/>
      <c r="AH28" s="497"/>
      <c r="AI28" s="498"/>
      <c r="AJ28" s="324"/>
      <c r="AK28" s="497"/>
      <c r="AL28" s="498"/>
      <c r="AM28" s="497"/>
      <c r="AN28" s="497"/>
      <c r="AO28" s="518"/>
      <c r="AP28" s="570"/>
      <c r="AQ28" s="570" t="str">
        <f t="shared" si="9"/>
        <v/>
      </c>
      <c r="AR28" s="570"/>
      <c r="AS28" s="346" t="str">
        <f t="shared" si="10"/>
        <v>　</v>
      </c>
      <c r="AT28" s="11" t="str">
        <f t="shared" si="1"/>
        <v/>
      </c>
      <c r="AU28" s="11" t="str">
        <f t="shared" si="2"/>
        <v/>
      </c>
      <c r="AV28" s="347" t="str">
        <f t="shared" si="3"/>
        <v/>
      </c>
      <c r="AW28" s="230"/>
      <c r="AX28" s="338" t="str">
        <f t="shared" si="4"/>
        <v/>
      </c>
      <c r="AY28" s="7">
        <f t="shared" si="5"/>
        <v>0</v>
      </c>
      <c r="AZ28" s="339">
        <f t="shared" si="6"/>
        <v>0</v>
      </c>
      <c r="BA28" s="338" t="str">
        <f t="shared" si="7"/>
        <v/>
      </c>
      <c r="BB28" s="7">
        <f t="shared" si="11"/>
        <v>0</v>
      </c>
      <c r="BC28" s="339">
        <f t="shared" si="12"/>
        <v>0</v>
      </c>
      <c r="BD28" s="222"/>
      <c r="BE28" s="203"/>
      <c r="BF28" s="203"/>
    </row>
    <row r="29" spans="1:58" hidden="1">
      <c r="A29" s="75" t="str">
        <f>IF(C29="","",COUNTA($G$11:G29))</f>
        <v/>
      </c>
      <c r="B29" s="148">
        <v>19</v>
      </c>
      <c r="C29" s="12"/>
      <c r="D29" s="12"/>
      <c r="E29" s="165"/>
      <c r="F29" s="310"/>
      <c r="G29" s="149"/>
      <c r="H29" s="155"/>
      <c r="I29" s="315"/>
      <c r="J29" s="150"/>
      <c r="K29" s="86"/>
      <c r="L29" s="213"/>
      <c r="M29" s="344"/>
      <c r="N29" s="487"/>
      <c r="O29" s="488"/>
      <c r="P29" s="384">
        <f t="shared" si="8"/>
        <v>0</v>
      </c>
      <c r="Q29" s="241"/>
      <c r="R29" s="274"/>
      <c r="S29" s="279"/>
      <c r="T29" s="276"/>
      <c r="U29" s="277"/>
      <c r="V29" s="279"/>
      <c r="W29" s="278"/>
      <c r="X29" s="497"/>
      <c r="Y29" s="498"/>
      <c r="Z29" s="386">
        <f t="shared" si="0"/>
        <v>0</v>
      </c>
      <c r="AA29" s="241"/>
      <c r="AB29" s="274"/>
      <c r="AC29" s="279"/>
      <c r="AD29" s="276"/>
      <c r="AE29" s="277"/>
      <c r="AF29" s="279"/>
      <c r="AG29" s="278"/>
      <c r="AH29" s="497"/>
      <c r="AI29" s="498"/>
      <c r="AJ29" s="324"/>
      <c r="AK29" s="497"/>
      <c r="AL29" s="498"/>
      <c r="AM29" s="497"/>
      <c r="AN29" s="497"/>
      <c r="AO29" s="518"/>
      <c r="AP29" s="570"/>
      <c r="AQ29" s="570" t="str">
        <f t="shared" si="9"/>
        <v/>
      </c>
      <c r="AR29" s="570"/>
      <c r="AS29" s="346" t="str">
        <f t="shared" si="10"/>
        <v>　</v>
      </c>
      <c r="AT29" s="11" t="str">
        <f t="shared" si="1"/>
        <v/>
      </c>
      <c r="AU29" s="11" t="str">
        <f t="shared" si="2"/>
        <v/>
      </c>
      <c r="AV29" s="347" t="str">
        <f t="shared" si="3"/>
        <v/>
      </c>
      <c r="AW29" s="230"/>
      <c r="AX29" s="338" t="str">
        <f t="shared" si="4"/>
        <v/>
      </c>
      <c r="AY29" s="7">
        <f t="shared" si="5"/>
        <v>0</v>
      </c>
      <c r="AZ29" s="339">
        <f t="shared" si="6"/>
        <v>0</v>
      </c>
      <c r="BA29" s="338" t="str">
        <f t="shared" si="7"/>
        <v/>
      </c>
      <c r="BB29" s="7">
        <f t="shared" si="11"/>
        <v>0</v>
      </c>
      <c r="BC29" s="339">
        <f t="shared" si="12"/>
        <v>0</v>
      </c>
      <c r="BD29" s="222"/>
      <c r="BE29" s="203"/>
      <c r="BF29" s="203"/>
    </row>
    <row r="30" spans="1:58" hidden="1">
      <c r="A30" s="75" t="str">
        <f>IF(C30="","",COUNTA($G$11:G30))</f>
        <v/>
      </c>
      <c r="B30" s="148">
        <v>20</v>
      </c>
      <c r="C30" s="151"/>
      <c r="D30" s="151"/>
      <c r="E30" s="153"/>
      <c r="F30" s="154"/>
      <c r="G30" s="149"/>
      <c r="H30" s="155"/>
      <c r="I30" s="315"/>
      <c r="J30" s="150"/>
      <c r="K30" s="86"/>
      <c r="L30" s="213"/>
      <c r="M30" s="344"/>
      <c r="N30" s="487"/>
      <c r="O30" s="488"/>
      <c r="P30" s="384">
        <f t="shared" si="8"/>
        <v>0</v>
      </c>
      <c r="Q30" s="241"/>
      <c r="R30" s="274"/>
      <c r="S30" s="279"/>
      <c r="T30" s="276"/>
      <c r="U30" s="277"/>
      <c r="V30" s="279"/>
      <c r="W30" s="278"/>
      <c r="X30" s="497"/>
      <c r="Y30" s="498"/>
      <c r="Z30" s="386">
        <f t="shared" si="0"/>
        <v>0</v>
      </c>
      <c r="AA30" s="241"/>
      <c r="AB30" s="274"/>
      <c r="AC30" s="279"/>
      <c r="AD30" s="276"/>
      <c r="AE30" s="277"/>
      <c r="AF30" s="279"/>
      <c r="AG30" s="278"/>
      <c r="AH30" s="497"/>
      <c r="AI30" s="498"/>
      <c r="AJ30" s="324"/>
      <c r="AK30" s="497"/>
      <c r="AL30" s="498"/>
      <c r="AM30" s="497"/>
      <c r="AN30" s="497"/>
      <c r="AO30" s="518"/>
      <c r="AP30" s="570"/>
      <c r="AQ30" s="570" t="str">
        <f t="shared" si="9"/>
        <v/>
      </c>
      <c r="AR30" s="570"/>
      <c r="AS30" s="348" t="str">
        <f t="shared" si="10"/>
        <v>　</v>
      </c>
      <c r="AT30" s="349" t="str">
        <f t="shared" si="1"/>
        <v/>
      </c>
      <c r="AU30" s="349" t="str">
        <f t="shared" si="2"/>
        <v/>
      </c>
      <c r="AV30" s="350" t="str">
        <f t="shared" si="3"/>
        <v/>
      </c>
      <c r="AW30" s="230"/>
      <c r="AX30" s="340" t="str">
        <f t="shared" si="4"/>
        <v/>
      </c>
      <c r="AY30" s="341">
        <f t="shared" si="5"/>
        <v>0</v>
      </c>
      <c r="AZ30" s="342">
        <f t="shared" si="6"/>
        <v>0</v>
      </c>
      <c r="BA30" s="340" t="str">
        <f t="shared" si="7"/>
        <v/>
      </c>
      <c r="BB30" s="341">
        <f t="shared" si="11"/>
        <v>0</v>
      </c>
      <c r="BC30" s="342">
        <f t="shared" si="12"/>
        <v>0</v>
      </c>
      <c r="BD30" s="222"/>
      <c r="BE30" s="203"/>
      <c r="BF30" s="203"/>
    </row>
    <row r="31" spans="1:58" ht="3.4" customHeight="1">
      <c r="A31" s="75"/>
      <c r="B31" s="75"/>
      <c r="C31" s="75"/>
      <c r="D31" s="633"/>
      <c r="E31" s="633"/>
      <c r="F31" s="633"/>
      <c r="G31" s="633"/>
      <c r="H31" s="633"/>
      <c r="I31" s="633"/>
      <c r="J31" s="633"/>
      <c r="K31" s="75"/>
      <c r="L31" s="204"/>
      <c r="M31" s="204"/>
      <c r="N31" s="489"/>
      <c r="O31" s="489"/>
      <c r="P31" s="384"/>
      <c r="Q31" s="499"/>
      <c r="R31" s="500"/>
      <c r="S31" s="500"/>
      <c r="T31" s="500"/>
      <c r="U31" s="500"/>
      <c r="V31" s="500"/>
      <c r="W31" s="500"/>
      <c r="X31" s="550"/>
      <c r="Y31" s="500"/>
      <c r="Z31" s="386"/>
      <c r="AA31" s="499"/>
      <c r="AB31" s="501"/>
      <c r="AC31" s="500"/>
      <c r="AD31" s="500"/>
      <c r="AE31" s="500"/>
      <c r="AF31" s="500"/>
      <c r="AG31" s="500"/>
      <c r="AH31" s="550"/>
      <c r="AI31" s="500"/>
      <c r="AJ31" s="324"/>
      <c r="AK31" s="500"/>
      <c r="AL31" s="500"/>
      <c r="AM31" s="500"/>
      <c r="AN31" s="500"/>
      <c r="AO31" s="500"/>
      <c r="AP31" s="204"/>
      <c r="AQ31" s="517" t="str">
        <f t="shared" si="9"/>
        <v/>
      </c>
      <c r="AR31" s="517"/>
      <c r="AS31" s="230"/>
      <c r="AT31" s="230"/>
      <c r="AU31" s="230"/>
      <c r="AV31" s="230"/>
      <c r="AW31" s="230"/>
      <c r="AX31" s="204"/>
      <c r="AY31" s="204"/>
      <c r="AZ31" s="204"/>
      <c r="BA31" s="204"/>
      <c r="BB31" s="204"/>
      <c r="BC31" s="204"/>
      <c r="BD31" s="222"/>
      <c r="BE31" s="203"/>
      <c r="BF31" s="203"/>
    </row>
    <row r="32" spans="1:58" ht="14.25">
      <c r="A32" s="147"/>
      <c r="B32" s="169" t="s">
        <v>51</v>
      </c>
      <c r="C32" s="147"/>
      <c r="D32" s="634"/>
      <c r="E32" s="634"/>
      <c r="F32" s="634"/>
      <c r="G32" s="634"/>
      <c r="H32" s="634"/>
      <c r="I32" s="634"/>
      <c r="J32" s="634"/>
      <c r="K32" s="147"/>
      <c r="L32" s="205"/>
      <c r="M32" s="635" t="s">
        <v>957</v>
      </c>
      <c r="N32" s="636"/>
      <c r="O32" s="637"/>
      <c r="P32" s="385"/>
      <c r="Q32" s="638" t="s">
        <v>9</v>
      </c>
      <c r="R32" s="640" t="s">
        <v>948</v>
      </c>
      <c r="S32" s="641"/>
      <c r="T32" s="642"/>
      <c r="U32" s="640" t="s">
        <v>949</v>
      </c>
      <c r="V32" s="641"/>
      <c r="W32" s="641"/>
      <c r="X32" s="643" t="s">
        <v>10</v>
      </c>
      <c r="Y32" s="643"/>
      <c r="Z32" s="386"/>
      <c r="AA32" s="638" t="s">
        <v>9</v>
      </c>
      <c r="AB32" s="657" t="s">
        <v>948</v>
      </c>
      <c r="AC32" s="658"/>
      <c r="AD32" s="659"/>
      <c r="AE32" s="657" t="s">
        <v>949</v>
      </c>
      <c r="AF32" s="658"/>
      <c r="AG32" s="658"/>
      <c r="AH32" s="643" t="s">
        <v>10</v>
      </c>
      <c r="AI32" s="643"/>
      <c r="AJ32" s="324"/>
      <c r="AK32" s="520" t="s">
        <v>1269</v>
      </c>
      <c r="AL32" s="521"/>
      <c r="AM32" s="521"/>
      <c r="AN32" s="521"/>
      <c r="AO32" s="521"/>
      <c r="AP32" s="222"/>
      <c r="AQ32" s="517" t="str">
        <f t="shared" si="9"/>
        <v/>
      </c>
      <c r="AR32" s="517"/>
      <c r="AS32" s="230"/>
      <c r="AT32" s="230"/>
      <c r="AU32" s="230"/>
      <c r="AV32" s="230"/>
      <c r="AW32" s="230"/>
      <c r="AX32" s="222"/>
      <c r="AY32" s="334"/>
      <c r="AZ32" s="222"/>
      <c r="BA32" s="222"/>
      <c r="BB32" s="334"/>
      <c r="BC32" s="222"/>
      <c r="BD32" s="222"/>
      <c r="BE32" s="203"/>
      <c r="BF32" s="203"/>
    </row>
    <row r="33" spans="1:58" ht="12" customHeight="1">
      <c r="A33" s="75"/>
      <c r="B33" s="254" t="s">
        <v>958</v>
      </c>
      <c r="C33" s="159" t="s">
        <v>951</v>
      </c>
      <c r="D33" s="160" t="s">
        <v>950</v>
      </c>
      <c r="E33" s="161" t="s">
        <v>1090</v>
      </c>
      <c r="F33" s="84" t="s">
        <v>1091</v>
      </c>
      <c r="G33" s="162" t="s">
        <v>104</v>
      </c>
      <c r="H33" s="312" t="s">
        <v>954</v>
      </c>
      <c r="I33" s="313" t="s">
        <v>955</v>
      </c>
      <c r="J33" s="314" t="s">
        <v>1095</v>
      </c>
      <c r="K33" s="147"/>
      <c r="L33" s="205"/>
      <c r="M33" s="234" t="s">
        <v>956</v>
      </c>
      <c r="N33" s="235" t="s">
        <v>952</v>
      </c>
      <c r="O33" s="236" t="s">
        <v>953</v>
      </c>
      <c r="P33" s="385"/>
      <c r="Q33" s="639"/>
      <c r="R33" s="242" t="s">
        <v>10</v>
      </c>
      <c r="S33" s="243" t="s">
        <v>11</v>
      </c>
      <c r="T33" s="244" t="s">
        <v>12</v>
      </c>
      <c r="U33" s="242" t="s">
        <v>10</v>
      </c>
      <c r="V33" s="245" t="s">
        <v>11</v>
      </c>
      <c r="W33" s="290" t="s">
        <v>12</v>
      </c>
      <c r="X33" s="551" t="s">
        <v>1114</v>
      </c>
      <c r="Y33" s="571" t="s">
        <v>1392</v>
      </c>
      <c r="Z33" s="386"/>
      <c r="AA33" s="639"/>
      <c r="AB33" s="242" t="s">
        <v>10</v>
      </c>
      <c r="AC33" s="243" t="s">
        <v>11</v>
      </c>
      <c r="AD33" s="244" t="s">
        <v>12</v>
      </c>
      <c r="AE33" s="242" t="s">
        <v>10</v>
      </c>
      <c r="AF33" s="245" t="s">
        <v>11</v>
      </c>
      <c r="AG33" s="290" t="s">
        <v>12</v>
      </c>
      <c r="AH33" s="551" t="s">
        <v>1114</v>
      </c>
      <c r="AI33" s="571" t="s">
        <v>1392</v>
      </c>
      <c r="AJ33" s="324"/>
      <c r="AK33" s="242" t="s">
        <v>1264</v>
      </c>
      <c r="AL33" s="519" t="s">
        <v>11</v>
      </c>
      <c r="AM33" s="242" t="s">
        <v>1267</v>
      </c>
      <c r="AN33" s="242" t="s">
        <v>1266</v>
      </c>
      <c r="AO33" s="242" t="s">
        <v>1270</v>
      </c>
      <c r="AP33" s="519" t="s">
        <v>11</v>
      </c>
      <c r="AQ33" s="517" t="str">
        <f t="shared" si="9"/>
        <v/>
      </c>
      <c r="AR33" s="517"/>
      <c r="AS33" s="220" t="s">
        <v>1131</v>
      </c>
      <c r="AT33" s="230"/>
      <c r="AU33" s="230"/>
      <c r="AV33" s="230"/>
      <c r="AW33" s="230"/>
      <c r="AX33" s="221" t="s">
        <v>1127</v>
      </c>
      <c r="AY33" s="222"/>
      <c r="AZ33" s="222"/>
      <c r="BA33" s="221" t="s">
        <v>1128</v>
      </c>
      <c r="BB33" s="222"/>
      <c r="BC33" s="222"/>
      <c r="BD33" s="222"/>
      <c r="BE33" s="203"/>
      <c r="BF33" s="203"/>
    </row>
    <row r="34" spans="1:58" ht="16.5" customHeight="1">
      <c r="A34" s="75" t="str">
        <f>IF(C34="","",COUNTA($G$11:$G$30)+COUNTA($G$34:G34))</f>
        <v/>
      </c>
      <c r="B34" s="152">
        <v>1</v>
      </c>
      <c r="C34" s="12"/>
      <c r="D34" s="12"/>
      <c r="E34" s="165"/>
      <c r="F34" s="310"/>
      <c r="G34" s="149"/>
      <c r="H34" s="155"/>
      <c r="I34" s="315"/>
      <c r="J34" s="150"/>
      <c r="K34" s="147"/>
      <c r="L34" s="205"/>
      <c r="M34" s="345"/>
      <c r="N34" s="490"/>
      <c r="O34" s="491"/>
      <c r="P34" s="384">
        <f>H34</f>
        <v>0</v>
      </c>
      <c r="Q34" s="246"/>
      <c r="R34" s="280"/>
      <c r="S34" s="281"/>
      <c r="T34" s="282"/>
      <c r="U34" s="283"/>
      <c r="V34" s="281"/>
      <c r="W34" s="284"/>
      <c r="X34" s="502"/>
      <c r="Y34" s="503"/>
      <c r="Z34" s="386">
        <f t="shared" ref="Z34:Z53" si="13">I34</f>
        <v>0</v>
      </c>
      <c r="AA34" s="246"/>
      <c r="AB34" s="280"/>
      <c r="AC34" s="281"/>
      <c r="AD34" s="282"/>
      <c r="AE34" s="283"/>
      <c r="AF34" s="281"/>
      <c r="AG34" s="284"/>
      <c r="AH34" s="504"/>
      <c r="AI34" s="503"/>
      <c r="AJ34" s="324" t="str">
        <f>IF(AK34="","",COUNTA($AK$11:$AK34)-2)</f>
        <v/>
      </c>
      <c r="AK34" s="502"/>
      <c r="AL34" s="503"/>
      <c r="AM34" s="502"/>
      <c r="AN34" s="502"/>
      <c r="AO34" s="502"/>
      <c r="AP34" s="503"/>
      <c r="AQ34" s="517" t="str">
        <f t="shared" si="9"/>
        <v/>
      </c>
      <c r="AR34" s="517"/>
      <c r="AS34" s="10" t="str">
        <f>C34&amp;"　"&amp;D34</f>
        <v>　</v>
      </c>
      <c r="AT34" s="11" t="str">
        <f t="shared" ref="AT34:AT53" si="14">IFERROR(VLOOKUP(H34,$H$101:$I$117,2,0),"")</f>
        <v/>
      </c>
      <c r="AU34" s="11" t="str">
        <f t="shared" ref="AU34:AU53" si="15">IFERROR(VLOOKUP(I34,$H$101:$I$117,2,0),"")</f>
        <v/>
      </c>
      <c r="AV34" s="11" t="str">
        <f t="shared" ref="AV34:AV53" si="16">IF(J34="","",$I$119)</f>
        <v/>
      </c>
      <c r="AW34" s="230"/>
      <c r="AX34" s="335" t="str">
        <f t="shared" ref="AX34:AX53" si="17">IF(H34="","",IF(OR(H34=$H$101,H34=$H$102,H34=$H$103,H34=$H$104,H34=$H$109),"T","F"))</f>
        <v/>
      </c>
      <c r="AY34" s="343">
        <f t="shared" ref="AY34:AY49" si="18">IF(R34&gt;U34,U34,R34)</f>
        <v>0</v>
      </c>
      <c r="AZ34" s="337">
        <f t="shared" ref="AZ34:AZ49" si="19">IF(R34&gt;U34,R34,U34)</f>
        <v>0</v>
      </c>
      <c r="BA34" s="335" t="str">
        <f t="shared" ref="BA34:BA53" si="20">IF(I34="","",IF(OR(I34=$H$101,I34=$H$102,I34=$H$103,I34=$H$104,I34=$H$109),"T","F"))</f>
        <v/>
      </c>
      <c r="BB34" s="343">
        <f t="shared" ref="BB34" si="21">IF(AB34&gt;AE34,AE34,AB34)</f>
        <v>0</v>
      </c>
      <c r="BC34" s="337">
        <f t="shared" ref="BC34" si="22">IF(AB34&gt;AE34,AB34,AE34)</f>
        <v>0</v>
      </c>
      <c r="BD34" s="222"/>
      <c r="BE34" s="203"/>
      <c r="BF34" s="203"/>
    </row>
    <row r="35" spans="1:58" ht="16.5" customHeight="1">
      <c r="A35" s="75" t="str">
        <f>IF(C35="","",COUNTA($G$11:$G$30)+COUNTA($G$34:G35))</f>
        <v/>
      </c>
      <c r="B35" s="152">
        <v>2</v>
      </c>
      <c r="C35" s="151"/>
      <c r="D35" s="151"/>
      <c r="E35" s="153"/>
      <c r="F35" s="154"/>
      <c r="G35" s="149"/>
      <c r="H35" s="155"/>
      <c r="I35" s="315"/>
      <c r="J35" s="150"/>
      <c r="K35" s="86"/>
      <c r="L35" s="213"/>
      <c r="M35" s="345"/>
      <c r="N35" s="490"/>
      <c r="O35" s="491"/>
      <c r="P35" s="384">
        <f t="shared" ref="P35:P53" si="23">H35</f>
        <v>0</v>
      </c>
      <c r="Q35" s="246"/>
      <c r="R35" s="280"/>
      <c r="S35" s="281"/>
      <c r="T35" s="282"/>
      <c r="U35" s="283"/>
      <c r="V35" s="281"/>
      <c r="W35" s="284"/>
      <c r="X35" s="502"/>
      <c r="Y35" s="503"/>
      <c r="Z35" s="386">
        <f t="shared" si="13"/>
        <v>0</v>
      </c>
      <c r="AA35" s="246"/>
      <c r="AB35" s="280"/>
      <c r="AC35" s="281"/>
      <c r="AD35" s="282"/>
      <c r="AE35" s="283"/>
      <c r="AF35" s="281"/>
      <c r="AG35" s="284"/>
      <c r="AH35" s="504"/>
      <c r="AI35" s="503"/>
      <c r="AJ35" s="324" t="str">
        <f>IF(AK35="","",COUNTA($AK$11:$AK35)-2)</f>
        <v/>
      </c>
      <c r="AK35" s="502"/>
      <c r="AL35" s="503"/>
      <c r="AM35" s="502"/>
      <c r="AN35" s="502"/>
      <c r="AO35" s="502"/>
      <c r="AP35" s="503"/>
      <c r="AQ35" s="517" t="str">
        <f t="shared" si="9"/>
        <v/>
      </c>
      <c r="AR35" s="517"/>
      <c r="AS35" s="10" t="str">
        <f t="shared" ref="AS35:AS53" si="24">C35&amp;"　"&amp;D35</f>
        <v>　</v>
      </c>
      <c r="AT35" s="11" t="str">
        <f t="shared" si="14"/>
        <v/>
      </c>
      <c r="AU35" s="11" t="str">
        <f t="shared" si="15"/>
        <v/>
      </c>
      <c r="AV35" s="11" t="str">
        <f t="shared" si="16"/>
        <v/>
      </c>
      <c r="AW35" s="230"/>
      <c r="AX35" s="338" t="str">
        <f t="shared" si="17"/>
        <v/>
      </c>
      <c r="AY35" s="7">
        <f t="shared" si="18"/>
        <v>0</v>
      </c>
      <c r="AZ35" s="339">
        <f t="shared" si="19"/>
        <v>0</v>
      </c>
      <c r="BA35" s="338" t="str">
        <f t="shared" si="20"/>
        <v/>
      </c>
      <c r="BB35" s="7">
        <f t="shared" ref="BB35:BB53" si="25">IF(AB35&gt;AE35,AE35,AB35)</f>
        <v>0</v>
      </c>
      <c r="BC35" s="339">
        <f t="shared" ref="BC35:BC53" si="26">IF(AB35&gt;AE35,AB35,AE35)</f>
        <v>0</v>
      </c>
      <c r="BD35" s="222"/>
      <c r="BE35" s="203"/>
      <c r="BF35" s="203"/>
    </row>
    <row r="36" spans="1:58" ht="16.5" customHeight="1">
      <c r="A36" s="75" t="str">
        <f>IF(C36="","",COUNTA($G$11:$G$30)+COUNTA($G$34:G36))</f>
        <v/>
      </c>
      <c r="B36" s="152">
        <v>3</v>
      </c>
      <c r="C36" s="12"/>
      <c r="D36" s="12"/>
      <c r="E36" s="165"/>
      <c r="F36" s="310"/>
      <c r="G36" s="149"/>
      <c r="H36" s="155"/>
      <c r="I36" s="315"/>
      <c r="J36" s="150"/>
      <c r="K36" s="86"/>
      <c r="L36" s="213"/>
      <c r="M36" s="345"/>
      <c r="N36" s="490"/>
      <c r="O36" s="491"/>
      <c r="P36" s="384">
        <f t="shared" si="23"/>
        <v>0</v>
      </c>
      <c r="Q36" s="246"/>
      <c r="R36" s="280"/>
      <c r="S36" s="281"/>
      <c r="T36" s="282"/>
      <c r="U36" s="283"/>
      <c r="V36" s="281"/>
      <c r="W36" s="284"/>
      <c r="X36" s="502"/>
      <c r="Y36" s="503"/>
      <c r="Z36" s="386">
        <f t="shared" si="13"/>
        <v>0</v>
      </c>
      <c r="AA36" s="246"/>
      <c r="AB36" s="280"/>
      <c r="AC36" s="281"/>
      <c r="AD36" s="282"/>
      <c r="AE36" s="283"/>
      <c r="AF36" s="281"/>
      <c r="AG36" s="284"/>
      <c r="AH36" s="504"/>
      <c r="AI36" s="503"/>
      <c r="AJ36" s="324" t="str">
        <f>IF(AK36="","",COUNTA($AK$11:$AK36)-2)</f>
        <v/>
      </c>
      <c r="AK36" s="502"/>
      <c r="AL36" s="503"/>
      <c r="AM36" s="502"/>
      <c r="AN36" s="502"/>
      <c r="AO36" s="502"/>
      <c r="AP36" s="503"/>
      <c r="AQ36" s="517" t="str">
        <f t="shared" si="9"/>
        <v/>
      </c>
      <c r="AR36" s="517"/>
      <c r="AS36" s="10" t="str">
        <f t="shared" si="24"/>
        <v>　</v>
      </c>
      <c r="AT36" s="11" t="str">
        <f t="shared" si="14"/>
        <v/>
      </c>
      <c r="AU36" s="11" t="str">
        <f t="shared" si="15"/>
        <v/>
      </c>
      <c r="AV36" s="11" t="str">
        <f t="shared" si="16"/>
        <v/>
      </c>
      <c r="AW36" s="230"/>
      <c r="AX36" s="338" t="str">
        <f t="shared" si="17"/>
        <v/>
      </c>
      <c r="AY36" s="7">
        <f t="shared" si="18"/>
        <v>0</v>
      </c>
      <c r="AZ36" s="339">
        <f t="shared" si="19"/>
        <v>0</v>
      </c>
      <c r="BA36" s="338" t="str">
        <f t="shared" si="20"/>
        <v/>
      </c>
      <c r="BB36" s="7">
        <f t="shared" si="25"/>
        <v>0</v>
      </c>
      <c r="BC36" s="339">
        <f t="shared" si="26"/>
        <v>0</v>
      </c>
      <c r="BD36" s="222"/>
      <c r="BE36" s="203"/>
      <c r="BF36" s="203"/>
    </row>
    <row r="37" spans="1:58" ht="16.5" customHeight="1">
      <c r="A37" s="75" t="str">
        <f>IF(C37="","",COUNTA($G$11:$G$30)+COUNTA($G$34:G37))</f>
        <v/>
      </c>
      <c r="B37" s="152">
        <v>4</v>
      </c>
      <c r="C37" s="151"/>
      <c r="D37" s="151"/>
      <c r="E37" s="153"/>
      <c r="F37" s="154"/>
      <c r="G37" s="149"/>
      <c r="H37" s="155"/>
      <c r="I37" s="315"/>
      <c r="J37" s="150"/>
      <c r="K37" s="86"/>
      <c r="L37" s="213"/>
      <c r="M37" s="345"/>
      <c r="N37" s="490"/>
      <c r="O37" s="491"/>
      <c r="P37" s="384">
        <f t="shared" si="23"/>
        <v>0</v>
      </c>
      <c r="Q37" s="246"/>
      <c r="R37" s="280"/>
      <c r="S37" s="281"/>
      <c r="T37" s="282"/>
      <c r="U37" s="283"/>
      <c r="V37" s="281"/>
      <c r="W37" s="284"/>
      <c r="X37" s="502"/>
      <c r="Y37" s="503"/>
      <c r="Z37" s="386">
        <f t="shared" si="13"/>
        <v>0</v>
      </c>
      <c r="AA37" s="246"/>
      <c r="AB37" s="280"/>
      <c r="AC37" s="281"/>
      <c r="AD37" s="282"/>
      <c r="AE37" s="283"/>
      <c r="AF37" s="281"/>
      <c r="AG37" s="284"/>
      <c r="AH37" s="504"/>
      <c r="AI37" s="503"/>
      <c r="AJ37" s="324" t="str">
        <f>IF(AK37="","",COUNTA($AK$11:$AK37)-2)</f>
        <v/>
      </c>
      <c r="AK37" s="502"/>
      <c r="AL37" s="503"/>
      <c r="AM37" s="502"/>
      <c r="AN37" s="502"/>
      <c r="AO37" s="502"/>
      <c r="AP37" s="503"/>
      <c r="AQ37" s="517" t="str">
        <f t="shared" si="9"/>
        <v/>
      </c>
      <c r="AR37" s="517"/>
      <c r="AS37" s="10" t="str">
        <f t="shared" si="24"/>
        <v>　</v>
      </c>
      <c r="AT37" s="11" t="str">
        <f t="shared" si="14"/>
        <v/>
      </c>
      <c r="AU37" s="11" t="str">
        <f t="shared" si="15"/>
        <v/>
      </c>
      <c r="AV37" s="11" t="str">
        <f t="shared" si="16"/>
        <v/>
      </c>
      <c r="AW37" s="230"/>
      <c r="AX37" s="338" t="str">
        <f t="shared" si="17"/>
        <v/>
      </c>
      <c r="AY37" s="7">
        <f t="shared" si="18"/>
        <v>0</v>
      </c>
      <c r="AZ37" s="339">
        <f t="shared" si="19"/>
        <v>0</v>
      </c>
      <c r="BA37" s="338" t="str">
        <f t="shared" si="20"/>
        <v/>
      </c>
      <c r="BB37" s="7">
        <f t="shared" si="25"/>
        <v>0</v>
      </c>
      <c r="BC37" s="339">
        <f t="shared" si="26"/>
        <v>0</v>
      </c>
      <c r="BD37" s="222"/>
      <c r="BE37" s="203"/>
      <c r="BF37" s="203"/>
    </row>
    <row r="38" spans="1:58" ht="16.5" customHeight="1">
      <c r="A38" s="75" t="str">
        <f>IF(C38="","",COUNTA($G$11:$G$30)+COUNTA($G$34:G38))</f>
        <v/>
      </c>
      <c r="B38" s="152">
        <v>5</v>
      </c>
      <c r="C38" s="12"/>
      <c r="D38" s="12"/>
      <c r="E38" s="165"/>
      <c r="F38" s="310"/>
      <c r="G38" s="149"/>
      <c r="H38" s="155"/>
      <c r="I38" s="315"/>
      <c r="J38" s="150"/>
      <c r="K38" s="86"/>
      <c r="L38" s="213"/>
      <c r="M38" s="345"/>
      <c r="N38" s="490"/>
      <c r="O38" s="491"/>
      <c r="P38" s="384">
        <f t="shared" si="23"/>
        <v>0</v>
      </c>
      <c r="Q38" s="246"/>
      <c r="R38" s="280"/>
      <c r="S38" s="281"/>
      <c r="T38" s="282"/>
      <c r="U38" s="283"/>
      <c r="V38" s="281"/>
      <c r="W38" s="284"/>
      <c r="X38" s="502"/>
      <c r="Y38" s="503"/>
      <c r="Z38" s="386">
        <f t="shared" si="13"/>
        <v>0</v>
      </c>
      <c r="AA38" s="246"/>
      <c r="AB38" s="280"/>
      <c r="AC38" s="281"/>
      <c r="AD38" s="282"/>
      <c r="AE38" s="283"/>
      <c r="AF38" s="281"/>
      <c r="AG38" s="284"/>
      <c r="AH38" s="504"/>
      <c r="AI38" s="503"/>
      <c r="AJ38" s="324" t="str">
        <f>IF(AK38="","",COUNTA($AK$11:$AK38)-2)</f>
        <v/>
      </c>
      <c r="AK38" s="502"/>
      <c r="AL38" s="503"/>
      <c r="AM38" s="502"/>
      <c r="AN38" s="502"/>
      <c r="AO38" s="502"/>
      <c r="AP38" s="503"/>
      <c r="AQ38" s="517" t="str">
        <f t="shared" si="9"/>
        <v/>
      </c>
      <c r="AR38" s="517"/>
      <c r="AS38" s="10" t="str">
        <f t="shared" si="24"/>
        <v>　</v>
      </c>
      <c r="AT38" s="11" t="str">
        <f t="shared" si="14"/>
        <v/>
      </c>
      <c r="AU38" s="11" t="str">
        <f t="shared" si="15"/>
        <v/>
      </c>
      <c r="AV38" s="11" t="str">
        <f t="shared" si="16"/>
        <v/>
      </c>
      <c r="AW38" s="230"/>
      <c r="AX38" s="338" t="str">
        <f t="shared" si="17"/>
        <v/>
      </c>
      <c r="AY38" s="7">
        <f t="shared" si="18"/>
        <v>0</v>
      </c>
      <c r="AZ38" s="339">
        <f t="shared" si="19"/>
        <v>0</v>
      </c>
      <c r="BA38" s="338" t="str">
        <f t="shared" si="20"/>
        <v/>
      </c>
      <c r="BB38" s="7">
        <f t="shared" si="25"/>
        <v>0</v>
      </c>
      <c r="BC38" s="339">
        <f t="shared" si="26"/>
        <v>0</v>
      </c>
      <c r="BD38" s="222"/>
      <c r="BE38" s="203"/>
      <c r="BF38" s="203"/>
    </row>
    <row r="39" spans="1:58" ht="16.5" customHeight="1">
      <c r="A39" s="75" t="str">
        <f>IF(C39="","",COUNTA($G$11:$G$30)+COUNTA($G$34:G39))</f>
        <v/>
      </c>
      <c r="B39" s="152">
        <v>6</v>
      </c>
      <c r="C39" s="151"/>
      <c r="D39" s="151"/>
      <c r="E39" s="153"/>
      <c r="F39" s="154"/>
      <c r="G39" s="149"/>
      <c r="H39" s="155"/>
      <c r="I39" s="315"/>
      <c r="J39" s="150"/>
      <c r="K39" s="86"/>
      <c r="L39" s="213"/>
      <c r="M39" s="345"/>
      <c r="N39" s="490"/>
      <c r="O39" s="491"/>
      <c r="P39" s="384">
        <f t="shared" si="23"/>
        <v>0</v>
      </c>
      <c r="Q39" s="246"/>
      <c r="R39" s="280"/>
      <c r="S39" s="281"/>
      <c r="T39" s="282"/>
      <c r="U39" s="283"/>
      <c r="V39" s="281"/>
      <c r="W39" s="284"/>
      <c r="X39" s="502"/>
      <c r="Y39" s="503"/>
      <c r="Z39" s="386">
        <f t="shared" si="13"/>
        <v>0</v>
      </c>
      <c r="AA39" s="246"/>
      <c r="AB39" s="280"/>
      <c r="AC39" s="281"/>
      <c r="AD39" s="282"/>
      <c r="AE39" s="283"/>
      <c r="AF39" s="281"/>
      <c r="AG39" s="284"/>
      <c r="AH39" s="504"/>
      <c r="AI39" s="503"/>
      <c r="AJ39" s="324" t="str">
        <f>IF(AK39="","",COUNTA($AK$11:$AK39)-2)</f>
        <v/>
      </c>
      <c r="AK39" s="502"/>
      <c r="AL39" s="503"/>
      <c r="AM39" s="502"/>
      <c r="AN39" s="502"/>
      <c r="AO39" s="502"/>
      <c r="AP39" s="503"/>
      <c r="AQ39" s="517" t="str">
        <f t="shared" si="9"/>
        <v/>
      </c>
      <c r="AR39" s="517"/>
      <c r="AS39" s="10" t="str">
        <f t="shared" si="24"/>
        <v>　</v>
      </c>
      <c r="AT39" s="11" t="str">
        <f t="shared" si="14"/>
        <v/>
      </c>
      <c r="AU39" s="11" t="str">
        <f t="shared" si="15"/>
        <v/>
      </c>
      <c r="AV39" s="11" t="str">
        <f t="shared" si="16"/>
        <v/>
      </c>
      <c r="AW39" s="230"/>
      <c r="AX39" s="338" t="str">
        <f t="shared" si="17"/>
        <v/>
      </c>
      <c r="AY39" s="7">
        <f t="shared" si="18"/>
        <v>0</v>
      </c>
      <c r="AZ39" s="339">
        <f t="shared" si="19"/>
        <v>0</v>
      </c>
      <c r="BA39" s="338" t="str">
        <f t="shared" si="20"/>
        <v/>
      </c>
      <c r="BB39" s="7">
        <f t="shared" si="25"/>
        <v>0</v>
      </c>
      <c r="BC39" s="339">
        <f t="shared" si="26"/>
        <v>0</v>
      </c>
      <c r="BD39" s="222"/>
      <c r="BE39" s="203"/>
      <c r="BF39" s="203"/>
    </row>
    <row r="40" spans="1:58" ht="16.5" customHeight="1">
      <c r="A40" s="75" t="str">
        <f>IF(C40="","",COUNTA($G$11:$G$30)+COUNTA($G$34:G40))</f>
        <v/>
      </c>
      <c r="B40" s="152">
        <v>7</v>
      </c>
      <c r="C40" s="12"/>
      <c r="D40" s="12"/>
      <c r="E40" s="165"/>
      <c r="F40" s="310"/>
      <c r="G40" s="149"/>
      <c r="H40" s="155"/>
      <c r="I40" s="315"/>
      <c r="J40" s="150"/>
      <c r="K40" s="86"/>
      <c r="L40" s="213"/>
      <c r="M40" s="345"/>
      <c r="N40" s="490"/>
      <c r="O40" s="491"/>
      <c r="P40" s="384">
        <f t="shared" si="23"/>
        <v>0</v>
      </c>
      <c r="Q40" s="246"/>
      <c r="R40" s="280"/>
      <c r="S40" s="281"/>
      <c r="T40" s="282"/>
      <c r="U40" s="283"/>
      <c r="V40" s="281"/>
      <c r="W40" s="284"/>
      <c r="X40" s="502"/>
      <c r="Y40" s="503"/>
      <c r="Z40" s="386">
        <f t="shared" si="13"/>
        <v>0</v>
      </c>
      <c r="AA40" s="246"/>
      <c r="AB40" s="280"/>
      <c r="AC40" s="281"/>
      <c r="AD40" s="282"/>
      <c r="AE40" s="283"/>
      <c r="AF40" s="281"/>
      <c r="AG40" s="284"/>
      <c r="AH40" s="504"/>
      <c r="AI40" s="503"/>
      <c r="AJ40" s="324" t="str">
        <f>IF(AK40="","",COUNTA($AK$11:$AK40)-2)</f>
        <v/>
      </c>
      <c r="AK40" s="502"/>
      <c r="AL40" s="503"/>
      <c r="AM40" s="502"/>
      <c r="AN40" s="502"/>
      <c r="AO40" s="502"/>
      <c r="AP40" s="503"/>
      <c r="AQ40" s="517" t="str">
        <f t="shared" si="9"/>
        <v/>
      </c>
      <c r="AR40" s="517"/>
      <c r="AS40" s="10" t="str">
        <f t="shared" si="24"/>
        <v>　</v>
      </c>
      <c r="AT40" s="11" t="str">
        <f t="shared" si="14"/>
        <v/>
      </c>
      <c r="AU40" s="11" t="str">
        <f t="shared" si="15"/>
        <v/>
      </c>
      <c r="AV40" s="11" t="str">
        <f t="shared" si="16"/>
        <v/>
      </c>
      <c r="AW40" s="230"/>
      <c r="AX40" s="338" t="str">
        <f t="shared" si="17"/>
        <v/>
      </c>
      <c r="AY40" s="7">
        <f t="shared" si="18"/>
        <v>0</v>
      </c>
      <c r="AZ40" s="339">
        <f t="shared" si="19"/>
        <v>0</v>
      </c>
      <c r="BA40" s="338" t="str">
        <f t="shared" si="20"/>
        <v/>
      </c>
      <c r="BB40" s="7">
        <f t="shared" si="25"/>
        <v>0</v>
      </c>
      <c r="BC40" s="339">
        <f t="shared" si="26"/>
        <v>0</v>
      </c>
      <c r="BD40" s="222"/>
      <c r="BE40" s="203"/>
      <c r="BF40" s="203"/>
    </row>
    <row r="41" spans="1:58" ht="16.5" customHeight="1">
      <c r="A41" s="75" t="str">
        <f>IF(C41="","",COUNTA($G$11:$G$30)+COUNTA($G$34:G41))</f>
        <v/>
      </c>
      <c r="B41" s="152">
        <v>8</v>
      </c>
      <c r="C41" s="151"/>
      <c r="D41" s="151"/>
      <c r="E41" s="153"/>
      <c r="F41" s="154"/>
      <c r="G41" s="149"/>
      <c r="H41" s="155"/>
      <c r="I41" s="315"/>
      <c r="J41" s="150"/>
      <c r="K41" s="86"/>
      <c r="L41" s="213"/>
      <c r="M41" s="345"/>
      <c r="N41" s="490"/>
      <c r="O41" s="491"/>
      <c r="P41" s="384">
        <f t="shared" si="23"/>
        <v>0</v>
      </c>
      <c r="Q41" s="246"/>
      <c r="R41" s="280"/>
      <c r="S41" s="281"/>
      <c r="T41" s="282"/>
      <c r="U41" s="283"/>
      <c r="V41" s="281"/>
      <c r="W41" s="284"/>
      <c r="X41" s="502"/>
      <c r="Y41" s="503"/>
      <c r="Z41" s="386">
        <f t="shared" si="13"/>
        <v>0</v>
      </c>
      <c r="AA41" s="246"/>
      <c r="AB41" s="280"/>
      <c r="AC41" s="281"/>
      <c r="AD41" s="282"/>
      <c r="AE41" s="283"/>
      <c r="AF41" s="281"/>
      <c r="AG41" s="284"/>
      <c r="AH41" s="504"/>
      <c r="AI41" s="503"/>
      <c r="AJ41" s="324" t="str">
        <f>IF(AK41="","",COUNTA($AK$11:$AK41)-2)</f>
        <v/>
      </c>
      <c r="AK41" s="502"/>
      <c r="AL41" s="503"/>
      <c r="AM41" s="502"/>
      <c r="AN41" s="502"/>
      <c r="AO41" s="502"/>
      <c r="AP41" s="503"/>
      <c r="AQ41" s="517" t="str">
        <f t="shared" si="9"/>
        <v/>
      </c>
      <c r="AR41" s="517"/>
      <c r="AS41" s="10" t="str">
        <f t="shared" si="24"/>
        <v>　</v>
      </c>
      <c r="AT41" s="11" t="str">
        <f t="shared" si="14"/>
        <v/>
      </c>
      <c r="AU41" s="11" t="str">
        <f t="shared" si="15"/>
        <v/>
      </c>
      <c r="AV41" s="11" t="str">
        <f t="shared" si="16"/>
        <v/>
      </c>
      <c r="AW41" s="230"/>
      <c r="AX41" s="338" t="str">
        <f t="shared" si="17"/>
        <v/>
      </c>
      <c r="AY41" s="7">
        <f t="shared" si="18"/>
        <v>0</v>
      </c>
      <c r="AZ41" s="339">
        <f t="shared" si="19"/>
        <v>0</v>
      </c>
      <c r="BA41" s="338" t="str">
        <f t="shared" si="20"/>
        <v/>
      </c>
      <c r="BB41" s="7">
        <f t="shared" si="25"/>
        <v>0</v>
      </c>
      <c r="BC41" s="339">
        <f t="shared" si="26"/>
        <v>0</v>
      </c>
      <c r="BD41" s="222"/>
      <c r="BE41" s="203"/>
      <c r="BF41" s="203"/>
    </row>
    <row r="42" spans="1:58" ht="16.5" customHeight="1">
      <c r="A42" s="75" t="str">
        <f>IF(C42="","",COUNTA($G$11:$G$30)+COUNTA($G$34:G42))</f>
        <v/>
      </c>
      <c r="B42" s="152">
        <v>9</v>
      </c>
      <c r="C42" s="12"/>
      <c r="D42" s="12"/>
      <c r="E42" s="165"/>
      <c r="F42" s="310"/>
      <c r="G42" s="149"/>
      <c r="H42" s="155"/>
      <c r="I42" s="315"/>
      <c r="J42" s="150"/>
      <c r="K42" s="86"/>
      <c r="L42" s="213"/>
      <c r="M42" s="345"/>
      <c r="N42" s="490"/>
      <c r="O42" s="491"/>
      <c r="P42" s="384">
        <f t="shared" si="23"/>
        <v>0</v>
      </c>
      <c r="Q42" s="246"/>
      <c r="R42" s="280"/>
      <c r="S42" s="281"/>
      <c r="T42" s="282"/>
      <c r="U42" s="283"/>
      <c r="V42" s="281"/>
      <c r="W42" s="284"/>
      <c r="X42" s="502"/>
      <c r="Y42" s="503"/>
      <c r="Z42" s="386">
        <f t="shared" si="13"/>
        <v>0</v>
      </c>
      <c r="AA42" s="246"/>
      <c r="AB42" s="280"/>
      <c r="AC42" s="281"/>
      <c r="AD42" s="282"/>
      <c r="AE42" s="283"/>
      <c r="AF42" s="281"/>
      <c r="AG42" s="284"/>
      <c r="AH42" s="504"/>
      <c r="AI42" s="503"/>
      <c r="AJ42" s="324" t="str">
        <f>IF(AK42="","",COUNTA($AK$11:$AK42)-2)</f>
        <v/>
      </c>
      <c r="AK42" s="502"/>
      <c r="AL42" s="503"/>
      <c r="AM42" s="502"/>
      <c r="AN42" s="502"/>
      <c r="AO42" s="502"/>
      <c r="AP42" s="503"/>
      <c r="AQ42" s="517" t="str">
        <f t="shared" si="9"/>
        <v/>
      </c>
      <c r="AR42" s="517"/>
      <c r="AS42" s="10" t="str">
        <f t="shared" si="24"/>
        <v>　</v>
      </c>
      <c r="AT42" s="11" t="str">
        <f t="shared" si="14"/>
        <v/>
      </c>
      <c r="AU42" s="11" t="str">
        <f t="shared" si="15"/>
        <v/>
      </c>
      <c r="AV42" s="11" t="str">
        <f t="shared" si="16"/>
        <v/>
      </c>
      <c r="AW42" s="230"/>
      <c r="AX42" s="338" t="str">
        <f t="shared" si="17"/>
        <v/>
      </c>
      <c r="AY42" s="7">
        <f t="shared" si="18"/>
        <v>0</v>
      </c>
      <c r="AZ42" s="339">
        <f t="shared" si="19"/>
        <v>0</v>
      </c>
      <c r="BA42" s="338" t="str">
        <f t="shared" si="20"/>
        <v/>
      </c>
      <c r="BB42" s="7">
        <f t="shared" si="25"/>
        <v>0</v>
      </c>
      <c r="BC42" s="339">
        <f t="shared" si="26"/>
        <v>0</v>
      </c>
      <c r="BD42" s="222"/>
      <c r="BE42" s="203"/>
      <c r="BF42" s="203"/>
    </row>
    <row r="43" spans="1:58" ht="16.5" customHeight="1">
      <c r="A43" s="75" t="str">
        <f>IF(C43="","",COUNTA($G$11:$G$30)+COUNTA($G$34:G43))</f>
        <v/>
      </c>
      <c r="B43" s="152">
        <v>10</v>
      </c>
      <c r="C43" s="151"/>
      <c r="D43" s="151"/>
      <c r="E43" s="153"/>
      <c r="F43" s="154"/>
      <c r="G43" s="149"/>
      <c r="H43" s="155"/>
      <c r="I43" s="315"/>
      <c r="J43" s="150"/>
      <c r="K43" s="86"/>
      <c r="L43" s="213"/>
      <c r="M43" s="345"/>
      <c r="N43" s="490"/>
      <c r="O43" s="491"/>
      <c r="P43" s="384">
        <f t="shared" si="23"/>
        <v>0</v>
      </c>
      <c r="Q43" s="246"/>
      <c r="R43" s="280"/>
      <c r="S43" s="281"/>
      <c r="T43" s="282"/>
      <c r="U43" s="283"/>
      <c r="V43" s="281"/>
      <c r="W43" s="284"/>
      <c r="X43" s="502"/>
      <c r="Y43" s="503"/>
      <c r="Z43" s="386">
        <f t="shared" si="13"/>
        <v>0</v>
      </c>
      <c r="AA43" s="246"/>
      <c r="AB43" s="280"/>
      <c r="AC43" s="281"/>
      <c r="AD43" s="282"/>
      <c r="AE43" s="283"/>
      <c r="AF43" s="281"/>
      <c r="AG43" s="284"/>
      <c r="AH43" s="504"/>
      <c r="AI43" s="503"/>
      <c r="AJ43" s="324" t="str">
        <f>IF(AK43="","",COUNTA($AK$11:$AK43)-2)</f>
        <v/>
      </c>
      <c r="AK43" s="502"/>
      <c r="AL43" s="503"/>
      <c r="AM43" s="502"/>
      <c r="AN43" s="502"/>
      <c r="AO43" s="502"/>
      <c r="AP43" s="503"/>
      <c r="AQ43" s="517" t="str">
        <f t="shared" si="9"/>
        <v/>
      </c>
      <c r="AR43" s="517"/>
      <c r="AS43" s="10" t="str">
        <f t="shared" si="24"/>
        <v>　</v>
      </c>
      <c r="AT43" s="11" t="str">
        <f t="shared" si="14"/>
        <v/>
      </c>
      <c r="AU43" s="11" t="str">
        <f t="shared" si="15"/>
        <v/>
      </c>
      <c r="AV43" s="11" t="str">
        <f t="shared" si="16"/>
        <v/>
      </c>
      <c r="AW43" s="230"/>
      <c r="AX43" s="338" t="str">
        <f t="shared" si="17"/>
        <v/>
      </c>
      <c r="AY43" s="7">
        <f t="shared" si="18"/>
        <v>0</v>
      </c>
      <c r="AZ43" s="339">
        <f t="shared" si="19"/>
        <v>0</v>
      </c>
      <c r="BA43" s="338" t="str">
        <f t="shared" si="20"/>
        <v/>
      </c>
      <c r="BB43" s="7">
        <f t="shared" si="25"/>
        <v>0</v>
      </c>
      <c r="BC43" s="339">
        <f t="shared" si="26"/>
        <v>0</v>
      </c>
      <c r="BD43" s="222"/>
      <c r="BE43" s="203"/>
      <c r="BF43" s="203"/>
    </row>
    <row r="44" spans="1:58" ht="16.5" customHeight="1">
      <c r="A44" s="75" t="str">
        <f>IF(C44="","",COUNTA($G$11:$G$30)+COUNTA($G$34:G44))</f>
        <v/>
      </c>
      <c r="B44" s="152">
        <v>11</v>
      </c>
      <c r="C44" s="12"/>
      <c r="D44" s="12"/>
      <c r="E44" s="165"/>
      <c r="F44" s="310"/>
      <c r="G44" s="149"/>
      <c r="H44" s="155"/>
      <c r="I44" s="315"/>
      <c r="J44" s="150"/>
      <c r="K44" s="86"/>
      <c r="L44" s="213"/>
      <c r="M44" s="345"/>
      <c r="N44" s="490"/>
      <c r="O44" s="491"/>
      <c r="P44" s="384">
        <f t="shared" si="23"/>
        <v>0</v>
      </c>
      <c r="Q44" s="246"/>
      <c r="R44" s="280"/>
      <c r="S44" s="281"/>
      <c r="T44" s="282"/>
      <c r="U44" s="283"/>
      <c r="V44" s="281"/>
      <c r="W44" s="284"/>
      <c r="X44" s="502"/>
      <c r="Y44" s="503"/>
      <c r="Z44" s="386">
        <f t="shared" si="13"/>
        <v>0</v>
      </c>
      <c r="AA44" s="246"/>
      <c r="AB44" s="280"/>
      <c r="AC44" s="281"/>
      <c r="AD44" s="282"/>
      <c r="AE44" s="283"/>
      <c r="AF44" s="281"/>
      <c r="AG44" s="284"/>
      <c r="AH44" s="504"/>
      <c r="AI44" s="503"/>
      <c r="AJ44" s="324" t="str">
        <f>IF(AK44="","",COUNTA($AK$11:$AK44)-2)</f>
        <v/>
      </c>
      <c r="AK44" s="502"/>
      <c r="AL44" s="503"/>
      <c r="AM44" s="502"/>
      <c r="AN44" s="502"/>
      <c r="AO44" s="502"/>
      <c r="AP44" s="503"/>
      <c r="AQ44" s="517" t="str">
        <f t="shared" si="9"/>
        <v/>
      </c>
      <c r="AR44" s="517"/>
      <c r="AS44" s="10" t="str">
        <f t="shared" si="24"/>
        <v>　</v>
      </c>
      <c r="AT44" s="11" t="str">
        <f t="shared" si="14"/>
        <v/>
      </c>
      <c r="AU44" s="11" t="str">
        <f t="shared" si="15"/>
        <v/>
      </c>
      <c r="AV44" s="11" t="str">
        <f t="shared" si="16"/>
        <v/>
      </c>
      <c r="AW44" s="230"/>
      <c r="AX44" s="338" t="str">
        <f t="shared" si="17"/>
        <v/>
      </c>
      <c r="AY44" s="7">
        <f t="shared" si="18"/>
        <v>0</v>
      </c>
      <c r="AZ44" s="339">
        <f t="shared" si="19"/>
        <v>0</v>
      </c>
      <c r="BA44" s="338" t="str">
        <f t="shared" si="20"/>
        <v/>
      </c>
      <c r="BB44" s="7">
        <f t="shared" si="25"/>
        <v>0</v>
      </c>
      <c r="BC44" s="339">
        <f t="shared" si="26"/>
        <v>0</v>
      </c>
      <c r="BD44" s="222"/>
      <c r="BE44" s="203"/>
      <c r="BF44" s="203"/>
    </row>
    <row r="45" spans="1:58" ht="16.5" customHeight="1">
      <c r="A45" s="75" t="str">
        <f>IF(C45="","",COUNTA($G$11:$G$30)+COUNTA($G$34:G45))</f>
        <v/>
      </c>
      <c r="B45" s="152">
        <v>12</v>
      </c>
      <c r="C45" s="151"/>
      <c r="D45" s="151"/>
      <c r="E45" s="153"/>
      <c r="F45" s="154"/>
      <c r="G45" s="149"/>
      <c r="H45" s="155"/>
      <c r="I45" s="315"/>
      <c r="J45" s="150"/>
      <c r="K45" s="86"/>
      <c r="L45" s="213"/>
      <c r="M45" s="345"/>
      <c r="N45" s="490"/>
      <c r="O45" s="491"/>
      <c r="P45" s="384">
        <f t="shared" si="23"/>
        <v>0</v>
      </c>
      <c r="Q45" s="246"/>
      <c r="R45" s="280"/>
      <c r="S45" s="281"/>
      <c r="T45" s="282"/>
      <c r="U45" s="283"/>
      <c r="V45" s="281"/>
      <c r="W45" s="284"/>
      <c r="X45" s="502"/>
      <c r="Y45" s="503"/>
      <c r="Z45" s="386">
        <f t="shared" si="13"/>
        <v>0</v>
      </c>
      <c r="AA45" s="246"/>
      <c r="AB45" s="280"/>
      <c r="AC45" s="281"/>
      <c r="AD45" s="282"/>
      <c r="AE45" s="283"/>
      <c r="AF45" s="281"/>
      <c r="AG45" s="284"/>
      <c r="AH45" s="504"/>
      <c r="AI45" s="503"/>
      <c r="AJ45" s="324" t="str">
        <f>IF(AK45="","",COUNTA($AK$11:$AK45)-2)</f>
        <v/>
      </c>
      <c r="AK45" s="502"/>
      <c r="AL45" s="503"/>
      <c r="AM45" s="502"/>
      <c r="AN45" s="502"/>
      <c r="AO45" s="502"/>
      <c r="AP45" s="503"/>
      <c r="AQ45" s="517" t="str">
        <f t="shared" si="9"/>
        <v/>
      </c>
      <c r="AR45" s="517"/>
      <c r="AS45" s="10" t="str">
        <f t="shared" si="24"/>
        <v>　</v>
      </c>
      <c r="AT45" s="11" t="str">
        <f t="shared" si="14"/>
        <v/>
      </c>
      <c r="AU45" s="11" t="str">
        <f t="shared" si="15"/>
        <v/>
      </c>
      <c r="AV45" s="11" t="str">
        <f t="shared" si="16"/>
        <v/>
      </c>
      <c r="AW45" s="230"/>
      <c r="AX45" s="338" t="str">
        <f t="shared" si="17"/>
        <v/>
      </c>
      <c r="AY45" s="7">
        <f t="shared" si="18"/>
        <v>0</v>
      </c>
      <c r="AZ45" s="339">
        <f t="shared" si="19"/>
        <v>0</v>
      </c>
      <c r="BA45" s="338" t="str">
        <f t="shared" si="20"/>
        <v/>
      </c>
      <c r="BB45" s="7">
        <f t="shared" si="25"/>
        <v>0</v>
      </c>
      <c r="BC45" s="339">
        <f t="shared" si="26"/>
        <v>0</v>
      </c>
      <c r="BD45" s="222"/>
      <c r="BE45" s="203"/>
      <c r="BF45" s="203"/>
    </row>
    <row r="46" spans="1:58" ht="16.5" customHeight="1">
      <c r="A46" s="75" t="str">
        <f>IF(C46="","",COUNTA($G$11:$G$30)+COUNTA($G$34:G46))</f>
        <v/>
      </c>
      <c r="B46" s="152">
        <v>13</v>
      </c>
      <c r="C46" s="12"/>
      <c r="D46" s="12"/>
      <c r="E46" s="165"/>
      <c r="F46" s="310"/>
      <c r="G46" s="149"/>
      <c r="H46" s="155"/>
      <c r="I46" s="315"/>
      <c r="J46" s="150"/>
      <c r="K46" s="86"/>
      <c r="L46" s="213"/>
      <c r="M46" s="345"/>
      <c r="N46" s="490"/>
      <c r="O46" s="491"/>
      <c r="P46" s="384">
        <f t="shared" si="23"/>
        <v>0</v>
      </c>
      <c r="Q46" s="246"/>
      <c r="R46" s="280"/>
      <c r="S46" s="281"/>
      <c r="T46" s="282"/>
      <c r="U46" s="283"/>
      <c r="V46" s="281"/>
      <c r="W46" s="284"/>
      <c r="X46" s="502"/>
      <c r="Y46" s="503"/>
      <c r="Z46" s="386">
        <f t="shared" si="13"/>
        <v>0</v>
      </c>
      <c r="AA46" s="246"/>
      <c r="AB46" s="280"/>
      <c r="AC46" s="281"/>
      <c r="AD46" s="282"/>
      <c r="AE46" s="283"/>
      <c r="AF46" s="281"/>
      <c r="AG46" s="284"/>
      <c r="AH46" s="504"/>
      <c r="AI46" s="503"/>
      <c r="AJ46" s="324" t="str">
        <f>IF(AK46="","",COUNTA($AK$11:$AK46)-2)</f>
        <v/>
      </c>
      <c r="AK46" s="502"/>
      <c r="AL46" s="503"/>
      <c r="AM46" s="502"/>
      <c r="AN46" s="502"/>
      <c r="AO46" s="502"/>
      <c r="AP46" s="503"/>
      <c r="AQ46" s="517" t="str">
        <f t="shared" si="9"/>
        <v/>
      </c>
      <c r="AR46" s="517"/>
      <c r="AS46" s="10" t="str">
        <f t="shared" si="24"/>
        <v>　</v>
      </c>
      <c r="AT46" s="11" t="str">
        <f t="shared" si="14"/>
        <v/>
      </c>
      <c r="AU46" s="11" t="str">
        <f t="shared" si="15"/>
        <v/>
      </c>
      <c r="AV46" s="11" t="str">
        <f t="shared" si="16"/>
        <v/>
      </c>
      <c r="AW46" s="230"/>
      <c r="AX46" s="338" t="str">
        <f t="shared" si="17"/>
        <v/>
      </c>
      <c r="AY46" s="7">
        <f t="shared" si="18"/>
        <v>0</v>
      </c>
      <c r="AZ46" s="339">
        <f t="shared" si="19"/>
        <v>0</v>
      </c>
      <c r="BA46" s="338" t="str">
        <f t="shared" si="20"/>
        <v/>
      </c>
      <c r="BB46" s="7">
        <f t="shared" si="25"/>
        <v>0</v>
      </c>
      <c r="BC46" s="339">
        <f t="shared" si="26"/>
        <v>0</v>
      </c>
      <c r="BD46" s="222"/>
      <c r="BE46" s="203"/>
      <c r="BF46" s="203"/>
    </row>
    <row r="47" spans="1:58" ht="16.5" customHeight="1">
      <c r="A47" s="75" t="str">
        <f>IF(C47="","",COUNTA($G$11:$G$30)+COUNTA($G$34:G47))</f>
        <v/>
      </c>
      <c r="B47" s="152">
        <v>14</v>
      </c>
      <c r="C47" s="151"/>
      <c r="D47" s="151"/>
      <c r="E47" s="153"/>
      <c r="F47" s="154"/>
      <c r="G47" s="149"/>
      <c r="H47" s="155"/>
      <c r="I47" s="315"/>
      <c r="J47" s="150"/>
      <c r="K47" s="86"/>
      <c r="L47" s="213"/>
      <c r="M47" s="345"/>
      <c r="N47" s="490"/>
      <c r="O47" s="491"/>
      <c r="P47" s="384">
        <f t="shared" si="23"/>
        <v>0</v>
      </c>
      <c r="Q47" s="246"/>
      <c r="R47" s="280"/>
      <c r="S47" s="281"/>
      <c r="T47" s="282"/>
      <c r="U47" s="283"/>
      <c r="V47" s="281"/>
      <c r="W47" s="284"/>
      <c r="X47" s="502"/>
      <c r="Y47" s="503"/>
      <c r="Z47" s="386">
        <f t="shared" si="13"/>
        <v>0</v>
      </c>
      <c r="AA47" s="246"/>
      <c r="AB47" s="280"/>
      <c r="AC47" s="281"/>
      <c r="AD47" s="282"/>
      <c r="AE47" s="283"/>
      <c r="AF47" s="281"/>
      <c r="AG47" s="284"/>
      <c r="AH47" s="504"/>
      <c r="AI47" s="503"/>
      <c r="AJ47" s="324" t="str">
        <f>IF(AK47="","",COUNTA($AK$11:$AK47)-2)</f>
        <v/>
      </c>
      <c r="AK47" s="502"/>
      <c r="AL47" s="503"/>
      <c r="AM47" s="502"/>
      <c r="AN47" s="502"/>
      <c r="AO47" s="502"/>
      <c r="AP47" s="503"/>
      <c r="AQ47" s="517" t="str">
        <f t="shared" si="9"/>
        <v/>
      </c>
      <c r="AR47" s="517"/>
      <c r="AS47" s="10" t="str">
        <f t="shared" si="24"/>
        <v>　</v>
      </c>
      <c r="AT47" s="11" t="str">
        <f t="shared" si="14"/>
        <v/>
      </c>
      <c r="AU47" s="11" t="str">
        <f t="shared" si="15"/>
        <v/>
      </c>
      <c r="AV47" s="11" t="str">
        <f t="shared" si="16"/>
        <v/>
      </c>
      <c r="AW47" s="230"/>
      <c r="AX47" s="338" t="str">
        <f t="shared" si="17"/>
        <v/>
      </c>
      <c r="AY47" s="7">
        <f t="shared" si="18"/>
        <v>0</v>
      </c>
      <c r="AZ47" s="339">
        <f t="shared" si="19"/>
        <v>0</v>
      </c>
      <c r="BA47" s="338" t="str">
        <f t="shared" si="20"/>
        <v/>
      </c>
      <c r="BB47" s="7">
        <f t="shared" si="25"/>
        <v>0</v>
      </c>
      <c r="BC47" s="339">
        <f t="shared" si="26"/>
        <v>0</v>
      </c>
      <c r="BD47" s="222"/>
      <c r="BE47" s="203"/>
      <c r="BF47" s="203"/>
    </row>
    <row r="48" spans="1:58" ht="16.5" customHeight="1">
      <c r="A48" s="75" t="str">
        <f>IF(C48="","",COUNTA($G$11:$G$30)+COUNTA($G$34:G48))</f>
        <v/>
      </c>
      <c r="B48" s="152">
        <v>15</v>
      </c>
      <c r="C48" s="12"/>
      <c r="D48" s="12"/>
      <c r="E48" s="165"/>
      <c r="F48" s="310"/>
      <c r="G48" s="149"/>
      <c r="H48" s="155"/>
      <c r="I48" s="315"/>
      <c r="J48" s="150"/>
      <c r="K48" s="86"/>
      <c r="L48" s="213"/>
      <c r="M48" s="345"/>
      <c r="N48" s="490"/>
      <c r="O48" s="491"/>
      <c r="P48" s="384">
        <f t="shared" si="23"/>
        <v>0</v>
      </c>
      <c r="Q48" s="246"/>
      <c r="R48" s="280"/>
      <c r="S48" s="281"/>
      <c r="T48" s="282"/>
      <c r="U48" s="283"/>
      <c r="V48" s="281"/>
      <c r="W48" s="284"/>
      <c r="X48" s="502"/>
      <c r="Y48" s="503"/>
      <c r="Z48" s="386">
        <f t="shared" si="13"/>
        <v>0</v>
      </c>
      <c r="AA48" s="246"/>
      <c r="AB48" s="280"/>
      <c r="AC48" s="281"/>
      <c r="AD48" s="282"/>
      <c r="AE48" s="283"/>
      <c r="AF48" s="281"/>
      <c r="AG48" s="284"/>
      <c r="AH48" s="504"/>
      <c r="AI48" s="503"/>
      <c r="AJ48" s="324" t="str">
        <f>IF(AK48="","",COUNTA($AK$11:$AK48)-2)</f>
        <v/>
      </c>
      <c r="AK48" s="502"/>
      <c r="AL48" s="503"/>
      <c r="AM48" s="502"/>
      <c r="AN48" s="502"/>
      <c r="AO48" s="502"/>
      <c r="AP48" s="503"/>
      <c r="AQ48" s="517" t="str">
        <f t="shared" si="9"/>
        <v/>
      </c>
      <c r="AR48" s="517"/>
      <c r="AS48" s="10" t="str">
        <f t="shared" si="24"/>
        <v>　</v>
      </c>
      <c r="AT48" s="11" t="str">
        <f t="shared" si="14"/>
        <v/>
      </c>
      <c r="AU48" s="11" t="str">
        <f t="shared" si="15"/>
        <v/>
      </c>
      <c r="AV48" s="11" t="str">
        <f t="shared" si="16"/>
        <v/>
      </c>
      <c r="AW48" s="230"/>
      <c r="AX48" s="338" t="str">
        <f t="shared" si="17"/>
        <v/>
      </c>
      <c r="AY48" s="7">
        <f t="shared" si="18"/>
        <v>0</v>
      </c>
      <c r="AZ48" s="339">
        <f t="shared" si="19"/>
        <v>0</v>
      </c>
      <c r="BA48" s="338" t="str">
        <f t="shared" si="20"/>
        <v/>
      </c>
      <c r="BB48" s="7">
        <f t="shared" si="25"/>
        <v>0</v>
      </c>
      <c r="BC48" s="339">
        <f t="shared" si="26"/>
        <v>0</v>
      </c>
      <c r="BD48" s="222"/>
      <c r="BE48" s="203"/>
      <c r="BF48" s="203"/>
    </row>
    <row r="49" spans="1:58" ht="16.5" customHeight="1">
      <c r="A49" s="75" t="str">
        <f>IF(C49="","",COUNTA($G$11:$G$30)+COUNTA($G$34:G49))</f>
        <v/>
      </c>
      <c r="B49" s="152">
        <v>16</v>
      </c>
      <c r="C49" s="151"/>
      <c r="D49" s="151"/>
      <c r="E49" s="153"/>
      <c r="F49" s="154"/>
      <c r="G49" s="149"/>
      <c r="H49" s="155"/>
      <c r="I49" s="315"/>
      <c r="J49" s="150"/>
      <c r="K49" s="86"/>
      <c r="L49" s="213"/>
      <c r="M49" s="345"/>
      <c r="N49" s="490"/>
      <c r="O49" s="491"/>
      <c r="P49" s="384">
        <f t="shared" si="23"/>
        <v>0</v>
      </c>
      <c r="Q49" s="246"/>
      <c r="R49" s="280"/>
      <c r="S49" s="281"/>
      <c r="T49" s="282"/>
      <c r="U49" s="283"/>
      <c r="V49" s="281"/>
      <c r="W49" s="284"/>
      <c r="X49" s="502"/>
      <c r="Y49" s="503"/>
      <c r="Z49" s="386">
        <f t="shared" si="13"/>
        <v>0</v>
      </c>
      <c r="AA49" s="246"/>
      <c r="AB49" s="280"/>
      <c r="AC49" s="281"/>
      <c r="AD49" s="282"/>
      <c r="AE49" s="283"/>
      <c r="AF49" s="281"/>
      <c r="AG49" s="284"/>
      <c r="AH49" s="504"/>
      <c r="AI49" s="503"/>
      <c r="AJ49" s="324" t="str">
        <f>IF(AK49="","",COUNTA($AK$11:$AK49)-2)</f>
        <v/>
      </c>
      <c r="AK49" s="502"/>
      <c r="AL49" s="503"/>
      <c r="AM49" s="502"/>
      <c r="AN49" s="502"/>
      <c r="AO49" s="502"/>
      <c r="AP49" s="503"/>
      <c r="AQ49" s="517" t="str">
        <f t="shared" si="9"/>
        <v/>
      </c>
      <c r="AR49" s="517"/>
      <c r="AS49" s="10" t="str">
        <f t="shared" si="24"/>
        <v>　</v>
      </c>
      <c r="AT49" s="11" t="str">
        <f t="shared" si="14"/>
        <v/>
      </c>
      <c r="AU49" s="11" t="str">
        <f t="shared" si="15"/>
        <v/>
      </c>
      <c r="AV49" s="11" t="str">
        <f t="shared" si="16"/>
        <v/>
      </c>
      <c r="AW49" s="230"/>
      <c r="AX49" s="338" t="str">
        <f t="shared" si="17"/>
        <v/>
      </c>
      <c r="AY49" s="7">
        <f t="shared" si="18"/>
        <v>0</v>
      </c>
      <c r="AZ49" s="339">
        <f t="shared" si="19"/>
        <v>0</v>
      </c>
      <c r="BA49" s="338" t="str">
        <f t="shared" si="20"/>
        <v/>
      </c>
      <c r="BB49" s="7">
        <f t="shared" si="25"/>
        <v>0</v>
      </c>
      <c r="BC49" s="339">
        <f t="shared" si="26"/>
        <v>0</v>
      </c>
      <c r="BD49" s="222"/>
      <c r="BE49" s="203"/>
      <c r="BF49" s="203"/>
    </row>
    <row r="50" spans="1:58" hidden="1">
      <c r="A50" s="75" t="str">
        <f>IF(C50="","",COUNTA($G$11:$G$30)+COUNTA($G$34:G50))</f>
        <v/>
      </c>
      <c r="B50" s="152">
        <v>17</v>
      </c>
      <c r="C50" s="12"/>
      <c r="D50" s="12"/>
      <c r="E50" s="165"/>
      <c r="F50" s="310"/>
      <c r="G50" s="149"/>
      <c r="H50" s="155"/>
      <c r="I50" s="315"/>
      <c r="J50" s="150"/>
      <c r="K50" s="86"/>
      <c r="L50" s="213"/>
      <c r="M50" s="345"/>
      <c r="N50" s="490"/>
      <c r="O50" s="491"/>
      <c r="P50" s="371">
        <f t="shared" si="23"/>
        <v>0</v>
      </c>
      <c r="Q50" s="246"/>
      <c r="R50" s="280"/>
      <c r="S50" s="281"/>
      <c r="T50" s="282"/>
      <c r="U50" s="283"/>
      <c r="V50" s="281"/>
      <c r="W50" s="284"/>
      <c r="X50" s="502"/>
      <c r="Y50" s="503"/>
      <c r="Z50" s="355">
        <f t="shared" si="13"/>
        <v>0</v>
      </c>
      <c r="AA50" s="246"/>
      <c r="AB50" s="280"/>
      <c r="AC50" s="281"/>
      <c r="AD50" s="282"/>
      <c r="AE50" s="283"/>
      <c r="AF50" s="281"/>
      <c r="AG50" s="284"/>
      <c r="AH50" s="504"/>
      <c r="AI50" s="503"/>
      <c r="AJ50" s="324"/>
      <c r="AK50" s="502"/>
      <c r="AL50" s="503"/>
      <c r="AM50" s="502"/>
      <c r="AN50" s="502"/>
      <c r="AO50" s="502"/>
      <c r="AP50" s="503"/>
      <c r="AQ50" s="570" t="str">
        <f t="shared" si="9"/>
        <v/>
      </c>
      <c r="AR50" s="570"/>
      <c r="AS50" s="10" t="str">
        <f t="shared" si="24"/>
        <v>　</v>
      </c>
      <c r="AT50" s="11" t="str">
        <f t="shared" si="14"/>
        <v/>
      </c>
      <c r="AU50" s="11" t="str">
        <f t="shared" si="15"/>
        <v/>
      </c>
      <c r="AV50" s="11" t="str">
        <f t="shared" si="16"/>
        <v/>
      </c>
      <c r="AW50" s="230"/>
      <c r="AX50" s="338" t="str">
        <f t="shared" si="17"/>
        <v/>
      </c>
      <c r="AY50" s="7">
        <f t="shared" ref="AY50:AY53" si="27">IF(R50&gt;U50,U50,R50)</f>
        <v>0</v>
      </c>
      <c r="AZ50" s="339">
        <f t="shared" ref="AZ50:AZ53" si="28">IF(R50&gt;U50,R50,U50)</f>
        <v>0</v>
      </c>
      <c r="BA50" s="338" t="str">
        <f t="shared" si="20"/>
        <v/>
      </c>
      <c r="BB50" s="7">
        <f t="shared" si="25"/>
        <v>0</v>
      </c>
      <c r="BC50" s="339">
        <f t="shared" si="26"/>
        <v>0</v>
      </c>
      <c r="BD50" s="222"/>
      <c r="BE50" s="203"/>
      <c r="BF50" s="203"/>
    </row>
    <row r="51" spans="1:58" hidden="1">
      <c r="A51" s="75" t="str">
        <f>IF(C51="","",COUNTA($G$11:$G$30)+COUNTA($G$34:G51))</f>
        <v/>
      </c>
      <c r="B51" s="152">
        <v>18</v>
      </c>
      <c r="C51" s="151"/>
      <c r="D51" s="151"/>
      <c r="E51" s="153"/>
      <c r="F51" s="154"/>
      <c r="G51" s="149"/>
      <c r="H51" s="155"/>
      <c r="I51" s="315"/>
      <c r="J51" s="150"/>
      <c r="K51" s="86"/>
      <c r="L51" s="213"/>
      <c r="M51" s="345"/>
      <c r="N51" s="490"/>
      <c r="O51" s="491"/>
      <c r="P51" s="371">
        <f t="shared" si="23"/>
        <v>0</v>
      </c>
      <c r="Q51" s="246"/>
      <c r="R51" s="280"/>
      <c r="S51" s="281"/>
      <c r="T51" s="282"/>
      <c r="U51" s="283"/>
      <c r="V51" s="281"/>
      <c r="W51" s="284"/>
      <c r="X51" s="502"/>
      <c r="Y51" s="503"/>
      <c r="Z51" s="355">
        <f t="shared" si="13"/>
        <v>0</v>
      </c>
      <c r="AA51" s="246"/>
      <c r="AB51" s="280"/>
      <c r="AC51" s="281"/>
      <c r="AD51" s="282"/>
      <c r="AE51" s="283"/>
      <c r="AF51" s="281"/>
      <c r="AG51" s="284"/>
      <c r="AH51" s="504"/>
      <c r="AI51" s="503"/>
      <c r="AJ51" s="324"/>
      <c r="AK51" s="502"/>
      <c r="AL51" s="503"/>
      <c r="AM51" s="502"/>
      <c r="AN51" s="502"/>
      <c r="AO51" s="502"/>
      <c r="AP51" s="503"/>
      <c r="AQ51" s="570" t="str">
        <f t="shared" si="9"/>
        <v/>
      </c>
      <c r="AR51" s="570"/>
      <c r="AS51" s="10" t="str">
        <f t="shared" si="24"/>
        <v>　</v>
      </c>
      <c r="AT51" s="11" t="str">
        <f t="shared" si="14"/>
        <v/>
      </c>
      <c r="AU51" s="11" t="str">
        <f t="shared" si="15"/>
        <v/>
      </c>
      <c r="AV51" s="11" t="str">
        <f t="shared" si="16"/>
        <v/>
      </c>
      <c r="AW51" s="230"/>
      <c r="AX51" s="338" t="str">
        <f t="shared" si="17"/>
        <v/>
      </c>
      <c r="AY51" s="7">
        <f t="shared" si="27"/>
        <v>0</v>
      </c>
      <c r="AZ51" s="339">
        <f t="shared" si="28"/>
        <v>0</v>
      </c>
      <c r="BA51" s="338" t="str">
        <f t="shared" si="20"/>
        <v/>
      </c>
      <c r="BB51" s="7">
        <f t="shared" si="25"/>
        <v>0</v>
      </c>
      <c r="BC51" s="339">
        <f t="shared" si="26"/>
        <v>0</v>
      </c>
      <c r="BD51" s="222"/>
      <c r="BE51" s="203"/>
      <c r="BF51" s="203"/>
    </row>
    <row r="52" spans="1:58" hidden="1">
      <c r="A52" s="75" t="str">
        <f>IF(C52="","",COUNTA($G$11:$G$30)+COUNTA($G$34:G52))</f>
        <v/>
      </c>
      <c r="B52" s="152">
        <v>19</v>
      </c>
      <c r="C52" s="12"/>
      <c r="D52" s="12"/>
      <c r="E52" s="165"/>
      <c r="F52" s="310"/>
      <c r="G52" s="149"/>
      <c r="H52" s="155"/>
      <c r="I52" s="315"/>
      <c r="J52" s="150"/>
      <c r="K52" s="86"/>
      <c r="L52" s="213"/>
      <c r="M52" s="345"/>
      <c r="N52" s="490"/>
      <c r="O52" s="491"/>
      <c r="P52" s="371">
        <f t="shared" si="23"/>
        <v>0</v>
      </c>
      <c r="Q52" s="246"/>
      <c r="R52" s="280"/>
      <c r="S52" s="281"/>
      <c r="T52" s="282"/>
      <c r="U52" s="283"/>
      <c r="V52" s="281"/>
      <c r="W52" s="284"/>
      <c r="X52" s="502"/>
      <c r="Y52" s="503"/>
      <c r="Z52" s="355">
        <f t="shared" si="13"/>
        <v>0</v>
      </c>
      <c r="AA52" s="246"/>
      <c r="AB52" s="280"/>
      <c r="AC52" s="281"/>
      <c r="AD52" s="282"/>
      <c r="AE52" s="283"/>
      <c r="AF52" s="281"/>
      <c r="AG52" s="284"/>
      <c r="AH52" s="504"/>
      <c r="AI52" s="503"/>
      <c r="AJ52" s="324"/>
      <c r="AK52" s="502"/>
      <c r="AL52" s="503"/>
      <c r="AM52" s="502"/>
      <c r="AN52" s="502"/>
      <c r="AO52" s="502"/>
      <c r="AP52" s="503"/>
      <c r="AQ52" s="570" t="str">
        <f t="shared" si="9"/>
        <v/>
      </c>
      <c r="AR52" s="570"/>
      <c r="AS52" s="10" t="str">
        <f t="shared" si="24"/>
        <v>　</v>
      </c>
      <c r="AT52" s="11" t="str">
        <f t="shared" si="14"/>
        <v/>
      </c>
      <c r="AU52" s="11" t="str">
        <f t="shared" si="15"/>
        <v/>
      </c>
      <c r="AV52" s="11" t="str">
        <f t="shared" si="16"/>
        <v/>
      </c>
      <c r="AW52" s="230"/>
      <c r="AX52" s="338" t="str">
        <f t="shared" si="17"/>
        <v/>
      </c>
      <c r="AY52" s="7">
        <f t="shared" si="27"/>
        <v>0</v>
      </c>
      <c r="AZ52" s="339">
        <f t="shared" si="28"/>
        <v>0</v>
      </c>
      <c r="BA52" s="338" t="str">
        <f t="shared" si="20"/>
        <v/>
      </c>
      <c r="BB52" s="7">
        <f t="shared" si="25"/>
        <v>0</v>
      </c>
      <c r="BC52" s="339">
        <f t="shared" si="26"/>
        <v>0</v>
      </c>
      <c r="BD52" s="222"/>
      <c r="BE52" s="203"/>
      <c r="BF52" s="203"/>
    </row>
    <row r="53" spans="1:58" hidden="1">
      <c r="A53" s="75" t="str">
        <f>IF(C53="","",COUNTA($G$11:$G$30)+COUNTA($G$34:G53))</f>
        <v/>
      </c>
      <c r="B53" s="152">
        <v>20</v>
      </c>
      <c r="C53" s="151"/>
      <c r="D53" s="151"/>
      <c r="E53" s="153"/>
      <c r="F53" s="154"/>
      <c r="G53" s="149"/>
      <c r="H53" s="155"/>
      <c r="I53" s="315"/>
      <c r="J53" s="150"/>
      <c r="K53" s="86"/>
      <c r="L53" s="213"/>
      <c r="M53" s="345"/>
      <c r="N53" s="490"/>
      <c r="O53" s="491"/>
      <c r="P53" s="371">
        <f t="shared" si="23"/>
        <v>0</v>
      </c>
      <c r="Q53" s="246"/>
      <c r="R53" s="280"/>
      <c r="S53" s="281"/>
      <c r="T53" s="282"/>
      <c r="U53" s="283"/>
      <c r="V53" s="281"/>
      <c r="W53" s="284"/>
      <c r="X53" s="502"/>
      <c r="Y53" s="503"/>
      <c r="Z53" s="355">
        <f t="shared" si="13"/>
        <v>0</v>
      </c>
      <c r="AA53" s="246"/>
      <c r="AB53" s="280"/>
      <c r="AC53" s="281"/>
      <c r="AD53" s="282"/>
      <c r="AE53" s="283"/>
      <c r="AF53" s="281"/>
      <c r="AG53" s="284"/>
      <c r="AH53" s="504"/>
      <c r="AI53" s="503"/>
      <c r="AJ53" s="324"/>
      <c r="AK53" s="502"/>
      <c r="AL53" s="503"/>
      <c r="AM53" s="502"/>
      <c r="AN53" s="502"/>
      <c r="AO53" s="502"/>
      <c r="AP53" s="503"/>
      <c r="AQ53" s="570" t="str">
        <f t="shared" si="9"/>
        <v/>
      </c>
      <c r="AR53" s="570"/>
      <c r="AS53" s="10" t="str">
        <f t="shared" si="24"/>
        <v>　</v>
      </c>
      <c r="AT53" s="11" t="str">
        <f t="shared" si="14"/>
        <v/>
      </c>
      <c r="AU53" s="11" t="str">
        <f t="shared" si="15"/>
        <v/>
      </c>
      <c r="AV53" s="11" t="str">
        <f t="shared" si="16"/>
        <v/>
      </c>
      <c r="AW53" s="230"/>
      <c r="AX53" s="340" t="str">
        <f t="shared" si="17"/>
        <v/>
      </c>
      <c r="AY53" s="341">
        <f t="shared" si="27"/>
        <v>0</v>
      </c>
      <c r="AZ53" s="342">
        <f t="shared" si="28"/>
        <v>0</v>
      </c>
      <c r="BA53" s="340" t="str">
        <f t="shared" si="20"/>
        <v/>
      </c>
      <c r="BB53" s="341">
        <f t="shared" si="25"/>
        <v>0</v>
      </c>
      <c r="BC53" s="342">
        <f t="shared" si="26"/>
        <v>0</v>
      </c>
      <c r="BD53" s="222"/>
      <c r="BE53" s="203"/>
      <c r="BF53" s="203"/>
    </row>
    <row r="54" spans="1:58" ht="12" customHeight="1">
      <c r="A54" s="75"/>
      <c r="B54" s="75"/>
      <c r="C54" s="75"/>
      <c r="D54" s="75"/>
      <c r="E54" s="75"/>
      <c r="F54" s="75"/>
      <c r="G54" s="75"/>
      <c r="H54" s="75"/>
      <c r="I54" s="75"/>
      <c r="J54" s="75"/>
      <c r="K54" s="75"/>
      <c r="L54" s="204"/>
      <c r="M54" s="204"/>
      <c r="N54" s="489"/>
      <c r="O54" s="489"/>
      <c r="P54" s="317"/>
      <c r="Q54" s="500"/>
      <c r="R54" s="500"/>
      <c r="S54" s="500"/>
      <c r="T54" s="500"/>
      <c r="U54" s="500"/>
      <c r="V54" s="500"/>
      <c r="W54" s="500"/>
      <c r="X54" s="550"/>
      <c r="Y54" s="500"/>
      <c r="Z54" s="317"/>
      <c r="AA54" s="500"/>
      <c r="AB54" s="500"/>
      <c r="AC54" s="500"/>
      <c r="AD54" s="500"/>
      <c r="AE54" s="500"/>
      <c r="AF54" s="500"/>
      <c r="AG54" s="500"/>
      <c r="AH54" s="550"/>
      <c r="AI54" s="500"/>
      <c r="AJ54" s="324"/>
      <c r="AK54" s="500"/>
      <c r="AL54" s="500"/>
      <c r="AM54" s="500"/>
      <c r="AN54" s="500"/>
      <c r="AO54" s="500"/>
      <c r="AP54" s="500"/>
      <c r="AQ54" s="500"/>
      <c r="AR54" s="500"/>
      <c r="AS54" s="204"/>
      <c r="AT54" s="204"/>
      <c r="AU54" s="204"/>
      <c r="AV54" s="204"/>
      <c r="AW54" s="204"/>
      <c r="AX54" s="204"/>
      <c r="AY54" s="204"/>
      <c r="AZ54" s="204"/>
      <c r="BA54" s="204"/>
      <c r="BB54" s="204"/>
      <c r="BC54" s="204"/>
      <c r="BD54" s="222"/>
      <c r="BE54" s="203"/>
      <c r="BF54" s="203"/>
    </row>
    <row r="55" spans="1:58" ht="9.9499999999999993" customHeight="1" thickBot="1">
      <c r="A55" s="75"/>
      <c r="B55" s="75"/>
      <c r="C55" s="649" t="s">
        <v>962</v>
      </c>
      <c r="D55" s="87" t="s">
        <v>1109</v>
      </c>
      <c r="E55" s="261" t="s">
        <v>1108</v>
      </c>
      <c r="F55" s="88" t="s">
        <v>960</v>
      </c>
      <c r="G55" s="261" t="s">
        <v>961</v>
      </c>
      <c r="H55" s="651" t="s">
        <v>49</v>
      </c>
      <c r="I55" s="677" t="s">
        <v>1381</v>
      </c>
      <c r="J55" s="678"/>
      <c r="K55" s="85"/>
      <c r="L55" s="209"/>
      <c r="M55" s="209"/>
      <c r="N55" s="209"/>
      <c r="O55" s="203"/>
      <c r="P55" s="203"/>
      <c r="Q55" s="203"/>
      <c r="R55" s="203"/>
      <c r="S55" s="203"/>
      <c r="T55" s="203"/>
      <c r="U55" s="203"/>
      <c r="V55" s="203"/>
      <c r="W55" s="203"/>
      <c r="X55" s="552"/>
      <c r="Y55" s="203"/>
      <c r="Z55" s="326"/>
      <c r="AA55" s="204"/>
      <c r="AB55" s="204"/>
      <c r="AC55" s="204"/>
      <c r="AD55" s="204"/>
      <c r="AE55" s="204"/>
      <c r="AF55" s="204"/>
      <c r="AG55" s="204"/>
      <c r="AH55" s="567"/>
      <c r="AI55" s="204"/>
      <c r="AJ55" s="324"/>
      <c r="AK55" s="204"/>
      <c r="AL55" s="204"/>
      <c r="AM55" s="204"/>
      <c r="AN55" s="204"/>
      <c r="AO55" s="204"/>
      <c r="AP55" s="204"/>
      <c r="AQ55" s="204"/>
      <c r="AR55" s="204"/>
      <c r="AS55" s="204"/>
      <c r="AT55" s="204"/>
      <c r="AU55" s="204"/>
      <c r="AV55" s="204"/>
      <c r="AW55" s="204"/>
      <c r="AX55" s="204"/>
      <c r="AY55" s="204"/>
      <c r="AZ55" s="204"/>
      <c r="BA55" s="204"/>
      <c r="BB55" s="204"/>
      <c r="BC55" s="204"/>
      <c r="BD55" s="222"/>
      <c r="BE55" s="203"/>
      <c r="BF55" s="203"/>
    </row>
    <row r="56" spans="1:58" ht="9.9499999999999993" customHeight="1">
      <c r="A56" s="75"/>
      <c r="B56" s="75"/>
      <c r="C56" s="650"/>
      <c r="D56" s="89">
        <v>2500</v>
      </c>
      <c r="E56" s="256">
        <v>3500</v>
      </c>
      <c r="F56" s="90">
        <v>1000</v>
      </c>
      <c r="G56" s="257">
        <v>3500</v>
      </c>
      <c r="H56" s="652"/>
      <c r="I56" s="677"/>
      <c r="J56" s="678"/>
      <c r="K56" s="85"/>
      <c r="L56" s="209"/>
      <c r="M56" s="209"/>
      <c r="N56" s="209"/>
      <c r="O56" s="209"/>
      <c r="P56" s="292" t="s">
        <v>1117</v>
      </c>
      <c r="Q56" s="298" t="s">
        <v>9</v>
      </c>
      <c r="R56" s="298" t="s">
        <v>948</v>
      </c>
      <c r="S56" s="508"/>
      <c r="T56" s="299" t="s">
        <v>61</v>
      </c>
      <c r="U56" s="298" t="s">
        <v>949</v>
      </c>
      <c r="V56" s="508"/>
      <c r="W56" s="300" t="s">
        <v>61</v>
      </c>
      <c r="X56" s="553" t="s">
        <v>10</v>
      </c>
      <c r="Y56" s="203"/>
      <c r="Z56" s="327"/>
      <c r="AA56" s="204"/>
      <c r="AB56" s="204"/>
      <c r="AC56" s="204"/>
      <c r="AD56" s="204"/>
      <c r="AE56" s="204"/>
      <c r="AF56" s="204"/>
      <c r="AG56" s="204"/>
      <c r="AH56" s="567"/>
      <c r="AI56" s="204"/>
      <c r="AJ56" s="324"/>
      <c r="AK56" s="204"/>
      <c r="AL56" s="204"/>
      <c r="AM56" s="204"/>
      <c r="AN56" s="204"/>
      <c r="AO56" s="204"/>
      <c r="AP56" s="204"/>
      <c r="AQ56" s="204"/>
      <c r="AR56" s="204"/>
      <c r="AS56" s="204"/>
      <c r="AT56" s="204"/>
      <c r="AU56" s="204"/>
      <c r="AV56" s="204"/>
      <c r="AW56" s="204"/>
      <c r="AX56" s="204"/>
      <c r="AY56" s="204"/>
      <c r="AZ56" s="204"/>
      <c r="BA56" s="204"/>
      <c r="BB56" s="204"/>
      <c r="BC56" s="204"/>
      <c r="BD56" s="222"/>
      <c r="BE56" s="203"/>
      <c r="BF56" s="203"/>
    </row>
    <row r="57" spans="1:58" ht="12" customHeight="1">
      <c r="A57" s="75"/>
      <c r="B57" s="75"/>
      <c r="C57" s="259" t="s">
        <v>935</v>
      </c>
      <c r="D57" s="249">
        <f>COUNTA(H11:H30)-E57</f>
        <v>0</v>
      </c>
      <c r="E57" s="249">
        <f>COUNTA(I11:I30)</f>
        <v>0</v>
      </c>
      <c r="F57" s="249">
        <f>COUNTA(C11:C30)-D57-E57</f>
        <v>0</v>
      </c>
      <c r="G57" s="260">
        <f>IF(COUNTA(J11:J30)=0,0,1)</f>
        <v>0</v>
      </c>
      <c r="H57" s="45">
        <f>SUM(D57:F57)</f>
        <v>0</v>
      </c>
      <c r="I57" s="679" t="s">
        <v>1382</v>
      </c>
      <c r="J57" s="680"/>
      <c r="K57" s="85"/>
      <c r="L57" s="209"/>
      <c r="M57" s="209"/>
      <c r="N57" s="209"/>
      <c r="O57" s="209"/>
      <c r="P57" s="351" t="s">
        <v>1129</v>
      </c>
      <c r="Q57" s="241"/>
      <c r="R57" s="509"/>
      <c r="S57" s="510"/>
      <c r="T57" s="276"/>
      <c r="U57" s="511"/>
      <c r="V57" s="512"/>
      <c r="W57" s="278"/>
      <c r="X57" s="505"/>
      <c r="Y57" s="203"/>
      <c r="Z57" s="328"/>
      <c r="AA57" s="204"/>
      <c r="AB57" s="204"/>
      <c r="AC57" s="204"/>
      <c r="AD57" s="204"/>
      <c r="AE57" s="204"/>
      <c r="AF57" s="204"/>
      <c r="AG57" s="204"/>
      <c r="AH57" s="567"/>
      <c r="AI57" s="204"/>
      <c r="AJ57" s="324"/>
      <c r="AK57" s="204"/>
      <c r="AL57" s="204"/>
      <c r="AM57" s="204"/>
      <c r="AN57" s="204"/>
      <c r="AO57" s="204"/>
      <c r="AP57" s="204"/>
      <c r="AQ57" s="204"/>
      <c r="AR57" s="204"/>
      <c r="AS57" s="204"/>
      <c r="AT57" s="204"/>
      <c r="AU57" s="204"/>
      <c r="AV57" s="204"/>
      <c r="AW57" s="204"/>
      <c r="AX57" s="204"/>
      <c r="AY57" s="204"/>
      <c r="AZ57" s="204"/>
      <c r="BA57" s="204"/>
      <c r="BB57" s="204"/>
      <c r="BC57" s="204"/>
      <c r="BD57" s="222"/>
      <c r="BE57" s="203"/>
      <c r="BF57" s="203"/>
    </row>
    <row r="58" spans="1:58" ht="12" customHeight="1" thickBot="1">
      <c r="A58" s="76"/>
      <c r="B58" s="9"/>
      <c r="C58" s="263" t="s">
        <v>959</v>
      </c>
      <c r="D58" s="250">
        <f>COUNTA(H34:H53)-E58</f>
        <v>0</v>
      </c>
      <c r="E58" s="250">
        <f>COUNTA(I34:I53)</f>
        <v>0</v>
      </c>
      <c r="F58" s="250">
        <f>COUNTA(C34:C53)-D58-E58</f>
        <v>0</v>
      </c>
      <c r="G58" s="264">
        <f>IF(COUNTA(J34:J53)=0,0,1)</f>
        <v>0</v>
      </c>
      <c r="H58" s="46">
        <f>SUM(D58:F58)</f>
        <v>0</v>
      </c>
      <c r="I58" s="679"/>
      <c r="J58" s="680"/>
      <c r="K58" s="85"/>
      <c r="L58" s="209"/>
      <c r="M58" s="209"/>
      <c r="N58" s="209"/>
      <c r="O58" s="209"/>
      <c r="P58" s="352" t="s">
        <v>1130</v>
      </c>
      <c r="Q58" s="294"/>
      <c r="R58" s="513"/>
      <c r="S58" s="514"/>
      <c r="T58" s="295"/>
      <c r="U58" s="515"/>
      <c r="V58" s="516"/>
      <c r="W58" s="296"/>
      <c r="X58" s="506"/>
      <c r="Y58" s="203"/>
      <c r="Z58" s="328"/>
      <c r="AA58" s="204"/>
      <c r="AB58" s="204"/>
      <c r="AC58" s="204"/>
      <c r="AD58" s="204"/>
      <c r="AE58" s="204"/>
      <c r="AF58" s="204"/>
      <c r="AG58" s="204"/>
      <c r="AH58" s="567"/>
      <c r="AI58" s="204"/>
      <c r="AJ58" s="324"/>
      <c r="AK58" s="204"/>
      <c r="AL58" s="204"/>
      <c r="AM58" s="204"/>
      <c r="AN58" s="204"/>
      <c r="AO58" s="204"/>
      <c r="AP58" s="204"/>
      <c r="AQ58" s="204"/>
      <c r="AR58" s="204"/>
      <c r="AS58" s="204"/>
      <c r="AT58" s="204"/>
      <c r="AU58" s="204"/>
      <c r="AV58" s="204"/>
      <c r="AW58" s="204"/>
      <c r="AX58" s="204"/>
      <c r="AY58" s="204"/>
      <c r="AZ58" s="204"/>
      <c r="BA58" s="204"/>
      <c r="BB58" s="204"/>
      <c r="BC58" s="204"/>
      <c r="BD58" s="222"/>
      <c r="BE58" s="203"/>
      <c r="BF58" s="203"/>
    </row>
    <row r="59" spans="1:58" ht="12" customHeight="1">
      <c r="A59" s="76"/>
      <c r="B59" s="9"/>
      <c r="C59" s="265" t="s">
        <v>48</v>
      </c>
      <c r="D59" s="91">
        <f>$D$56*(D57+D58)</f>
        <v>0</v>
      </c>
      <c r="E59" s="251">
        <f>$E$56*(E57+E58)</f>
        <v>0</v>
      </c>
      <c r="F59" s="248">
        <f>$F$56*(F57+F58)</f>
        <v>0</v>
      </c>
      <c r="G59" s="311">
        <f>$G$56*(G57+G58)</f>
        <v>0</v>
      </c>
      <c r="H59" s="31">
        <f>SUM(D59:G59)</f>
        <v>0</v>
      </c>
      <c r="I59" s="539" t="s">
        <v>1387</v>
      </c>
      <c r="J59" s="778"/>
      <c r="K59" s="85"/>
      <c r="L59" s="209"/>
      <c r="M59" s="209"/>
      <c r="N59" s="209"/>
      <c r="O59" s="209"/>
      <c r="P59" s="291"/>
      <c r="Q59" s="365"/>
      <c r="R59" s="210"/>
      <c r="S59" s="210"/>
      <c r="T59" s="210"/>
      <c r="U59" s="210"/>
      <c r="V59" s="210"/>
      <c r="W59" s="210"/>
      <c r="X59" s="554"/>
      <c r="Y59" s="210"/>
      <c r="Z59" s="318"/>
      <c r="AA59" s="204"/>
      <c r="AB59" s="204"/>
      <c r="AC59" s="204"/>
      <c r="AD59" s="204"/>
      <c r="AE59" s="204"/>
      <c r="AF59" s="204"/>
      <c r="AG59" s="204"/>
      <c r="AH59" s="567"/>
      <c r="AI59" s="204"/>
      <c r="AJ59" s="324"/>
      <c r="AK59" s="204"/>
      <c r="AL59" s="204"/>
      <c r="AM59" s="204"/>
      <c r="AN59" s="204"/>
      <c r="AO59" s="204"/>
      <c r="AP59" s="204"/>
      <c r="AQ59" s="204"/>
      <c r="AR59" s="204"/>
      <c r="AS59" s="204"/>
      <c r="AT59" s="204"/>
      <c r="AU59" s="204"/>
      <c r="AV59" s="204"/>
      <c r="AW59" s="204"/>
      <c r="AX59" s="204"/>
      <c r="AY59" s="204"/>
      <c r="AZ59" s="204"/>
      <c r="BA59" s="204"/>
      <c r="BB59" s="204"/>
      <c r="BC59" s="204"/>
      <c r="BD59" s="222"/>
      <c r="BE59" s="203"/>
      <c r="BF59" s="203"/>
    </row>
    <row r="60" spans="1:58" ht="12" customHeight="1">
      <c r="A60" s="76"/>
      <c r="B60" s="9"/>
      <c r="C60" s="85"/>
      <c r="D60" s="537" t="s">
        <v>1379</v>
      </c>
      <c r="E60" s="167"/>
      <c r="F60" s="167"/>
      <c r="G60" s="167"/>
      <c r="H60" s="176"/>
      <c r="I60" s="539" t="s">
        <v>1388</v>
      </c>
      <c r="J60" s="778"/>
      <c r="K60" s="9"/>
      <c r="L60" s="210"/>
      <c r="M60" s="210"/>
      <c r="N60" s="210"/>
      <c r="O60" s="210"/>
      <c r="P60" s="291"/>
      <c r="Q60" s="210"/>
      <c r="R60" s="210"/>
      <c r="S60" s="210"/>
      <c r="T60" s="210"/>
      <c r="U60" s="210"/>
      <c r="V60" s="210"/>
      <c r="W60" s="210"/>
      <c r="X60" s="555"/>
      <c r="Y60" s="522"/>
      <c r="Z60" s="522"/>
      <c r="AA60" s="522"/>
      <c r="AB60" s="522"/>
      <c r="AC60" s="522"/>
      <c r="AD60" s="522"/>
      <c r="AE60" s="522"/>
      <c r="AF60" s="522"/>
      <c r="AG60" s="522"/>
      <c r="AH60" s="555"/>
      <c r="AI60" s="204"/>
      <c r="AJ60" s="324"/>
      <c r="AK60" s="204"/>
      <c r="AL60" s="204"/>
      <c r="AM60" s="204"/>
      <c r="AN60" s="204"/>
      <c r="AO60" s="204"/>
      <c r="AP60" s="204"/>
      <c r="AQ60" s="204"/>
      <c r="AR60" s="204"/>
      <c r="AS60" s="204"/>
      <c r="AT60" s="204"/>
      <c r="AU60" s="204"/>
      <c r="AV60" s="204"/>
      <c r="AW60" s="204"/>
      <c r="AX60" s="204"/>
      <c r="AY60" s="204"/>
      <c r="AZ60" s="204"/>
      <c r="BA60" s="204"/>
      <c r="BB60" s="204"/>
      <c r="BC60" s="204"/>
      <c r="BD60" s="222"/>
      <c r="BE60" s="203"/>
      <c r="BF60" s="203"/>
    </row>
    <row r="61" spans="1:58" s="9" customFormat="1" ht="11.1" customHeight="1">
      <c r="A61" s="76"/>
      <c r="C61" s="258" t="s">
        <v>215</v>
      </c>
      <c r="D61" s="258" t="s">
        <v>1100</v>
      </c>
      <c r="E61" s="258" t="s">
        <v>1101</v>
      </c>
      <c r="F61" s="258" t="s">
        <v>1102</v>
      </c>
      <c r="G61" s="258" t="s">
        <v>9</v>
      </c>
      <c r="H61" s="258" t="s">
        <v>964</v>
      </c>
      <c r="I61" s="539" t="s">
        <v>1389</v>
      </c>
      <c r="J61" s="778"/>
      <c r="L61" s="210"/>
      <c r="M61" s="210"/>
      <c r="N61" s="210"/>
      <c r="O61" s="210"/>
      <c r="P61" s="523"/>
      <c r="Q61" s="524"/>
      <c r="R61" s="210"/>
      <c r="S61" s="212"/>
      <c r="T61" s="213"/>
      <c r="U61" s="214"/>
      <c r="V61" s="214"/>
      <c r="W61" s="215"/>
      <c r="X61" s="216"/>
      <c r="Y61" s="216"/>
      <c r="Z61" s="328"/>
      <c r="AA61" s="204"/>
      <c r="AB61" s="204"/>
      <c r="AC61" s="204"/>
      <c r="AD61" s="204"/>
      <c r="AE61" s="204"/>
      <c r="AF61" s="204"/>
      <c r="AG61" s="204"/>
      <c r="AH61" s="567"/>
      <c r="AI61" s="204"/>
      <c r="AJ61" s="324"/>
      <c r="AK61" s="204"/>
      <c r="AL61" s="204"/>
      <c r="AM61" s="204"/>
      <c r="AN61" s="204"/>
      <c r="AO61" s="204"/>
      <c r="AP61" s="204"/>
      <c r="AQ61" s="204"/>
      <c r="AR61" s="204"/>
      <c r="AS61" s="204"/>
      <c r="AT61" s="204"/>
      <c r="AU61" s="204"/>
      <c r="AV61" s="204"/>
      <c r="AW61" s="204"/>
      <c r="AX61" s="204"/>
      <c r="AY61" s="204"/>
      <c r="AZ61" s="204"/>
      <c r="BA61" s="204"/>
      <c r="BB61" s="204"/>
      <c r="BC61" s="204"/>
      <c r="BD61" s="222"/>
      <c r="BE61" s="203"/>
      <c r="BF61" s="203"/>
    </row>
    <row r="62" spans="1:58" s="9" customFormat="1" ht="12" customHeight="1">
      <c r="A62" s="76"/>
      <c r="B62" s="3"/>
      <c r="C62" s="78"/>
      <c r="D62" s="78"/>
      <c r="E62" s="78"/>
      <c r="F62" s="78"/>
      <c r="G62" s="78"/>
      <c r="H62" s="78"/>
      <c r="I62" s="538" t="s">
        <v>1390</v>
      </c>
      <c r="L62" s="210"/>
      <c r="M62" s="210"/>
      <c r="N62" s="210"/>
      <c r="O62" s="210"/>
      <c r="P62" s="525"/>
      <c r="Q62" s="524"/>
      <c r="R62" s="210"/>
      <c r="S62" s="203"/>
      <c r="T62" s="203"/>
      <c r="U62" s="203"/>
      <c r="V62" s="203"/>
      <c r="W62" s="203"/>
      <c r="X62" s="552"/>
      <c r="Y62" s="203"/>
      <c r="Z62" s="326"/>
      <c r="AA62" s="204"/>
      <c r="AB62" s="204"/>
      <c r="AC62" s="204"/>
      <c r="AD62" s="204"/>
      <c r="AE62" s="204"/>
      <c r="AF62" s="204"/>
      <c r="AG62" s="204"/>
      <c r="AH62" s="567"/>
      <c r="AI62" s="204"/>
      <c r="AJ62" s="324"/>
      <c r="AK62" s="204"/>
      <c r="AL62" s="204"/>
      <c r="AM62" s="204"/>
      <c r="AN62" s="204"/>
      <c r="AO62" s="204"/>
      <c r="AP62" s="204"/>
      <c r="AQ62" s="204"/>
      <c r="AR62" s="204"/>
      <c r="AS62" s="204"/>
      <c r="AT62" s="204"/>
      <c r="AU62" s="204"/>
      <c r="AV62" s="204"/>
      <c r="AW62" s="204"/>
      <c r="AX62" s="204"/>
      <c r="AY62" s="204"/>
      <c r="AZ62" s="204"/>
      <c r="BA62" s="204"/>
      <c r="BB62" s="204"/>
      <c r="BC62" s="204"/>
      <c r="BD62" s="222"/>
      <c r="BE62" s="203"/>
      <c r="BF62" s="203"/>
    </row>
    <row r="63" spans="1:58" s="9" customFormat="1">
      <c r="A63" s="77"/>
      <c r="B63" s="92"/>
      <c r="C63" s="79"/>
      <c r="D63" s="79"/>
      <c r="E63" s="79"/>
      <c r="F63" s="79"/>
      <c r="G63" s="79"/>
      <c r="H63" s="79"/>
      <c r="I63" s="776"/>
      <c r="J63" s="777"/>
      <c r="L63" s="210"/>
      <c r="M63" s="210"/>
      <c r="N63" s="210"/>
      <c r="O63" s="210"/>
      <c r="P63" s="525"/>
      <c r="Q63" s="524"/>
      <c r="R63" s="210"/>
      <c r="S63" s="203"/>
      <c r="T63" s="203"/>
      <c r="U63" s="203"/>
      <c r="V63" s="203"/>
      <c r="W63" s="203"/>
      <c r="X63" s="552"/>
      <c r="Y63" s="203"/>
      <c r="Z63" s="326"/>
      <c r="AA63" s="204"/>
      <c r="AB63" s="204"/>
      <c r="AC63" s="204"/>
      <c r="AD63" s="204"/>
      <c r="AE63" s="204"/>
      <c r="AF63" s="204"/>
      <c r="AG63" s="204"/>
      <c r="AH63" s="567"/>
      <c r="AI63" s="204"/>
      <c r="AJ63" s="317"/>
      <c r="AK63" s="204"/>
      <c r="AL63" s="204"/>
      <c r="AM63" s="204"/>
      <c r="AN63" s="204"/>
      <c r="AO63" s="204"/>
      <c r="AP63" s="204"/>
      <c r="AQ63" s="204"/>
      <c r="AR63" s="204"/>
      <c r="AS63" s="204"/>
      <c r="AT63" s="204"/>
      <c r="AU63" s="204"/>
      <c r="AV63" s="204"/>
      <c r="AW63" s="204"/>
      <c r="AX63" s="204"/>
      <c r="AY63" s="204"/>
      <c r="AZ63" s="204"/>
      <c r="BA63" s="204"/>
      <c r="BB63" s="204"/>
      <c r="BC63" s="204"/>
      <c r="BD63" s="222"/>
      <c r="BE63" s="203"/>
      <c r="BF63" s="203"/>
    </row>
    <row r="64" spans="1:58" s="9" customFormat="1">
      <c r="A64" s="77"/>
      <c r="B64" s="92"/>
      <c r="C64" s="80"/>
      <c r="D64" s="80"/>
      <c r="E64" s="80"/>
      <c r="F64" s="80"/>
      <c r="G64" s="80"/>
      <c r="H64" s="80"/>
      <c r="I64" s="776"/>
      <c r="J64" s="777"/>
      <c r="L64" s="210"/>
      <c r="M64" s="210"/>
      <c r="N64" s="210"/>
      <c r="O64" s="210"/>
      <c r="P64" s="318"/>
      <c r="Q64" s="524"/>
      <c r="R64" s="210"/>
      <c r="S64" s="203"/>
      <c r="T64" s="203"/>
      <c r="U64" s="203"/>
      <c r="V64" s="203"/>
      <c r="W64" s="203"/>
      <c r="X64" s="552"/>
      <c r="Y64" s="203"/>
      <c r="Z64" s="326"/>
      <c r="AA64" s="204"/>
      <c r="AB64" s="204"/>
      <c r="AC64" s="204"/>
      <c r="AD64" s="204"/>
      <c r="AE64" s="204"/>
      <c r="AF64" s="204"/>
      <c r="AG64" s="204"/>
      <c r="AH64" s="567"/>
      <c r="AI64" s="204"/>
      <c r="AJ64" s="317"/>
      <c r="AK64" s="204"/>
      <c r="AL64" s="204"/>
      <c r="AM64" s="204"/>
      <c r="AN64" s="204"/>
      <c r="AO64" s="204"/>
      <c r="AP64" s="204"/>
      <c r="AQ64" s="204"/>
      <c r="AR64" s="204"/>
      <c r="AS64" s="204"/>
      <c r="AT64" s="204"/>
      <c r="AU64" s="204"/>
      <c r="AV64" s="204"/>
      <c r="AW64" s="204"/>
      <c r="AX64" s="204"/>
      <c r="AY64" s="204"/>
      <c r="AZ64" s="204"/>
      <c r="BA64" s="204"/>
      <c r="BB64" s="204"/>
      <c r="BC64" s="204"/>
      <c r="BD64" s="222"/>
      <c r="BE64" s="203"/>
      <c r="BF64" s="203"/>
    </row>
    <row r="65" spans="1:58" s="3" customFormat="1">
      <c r="A65" s="77"/>
      <c r="B65" s="92"/>
      <c r="C65" s="377"/>
      <c r="D65" s="537" t="s">
        <v>1380</v>
      </c>
      <c r="E65" s="377"/>
      <c r="F65" s="378"/>
      <c r="G65" s="83"/>
      <c r="H65" s="378"/>
      <c r="I65" s="681" t="s">
        <v>1383</v>
      </c>
      <c r="J65" s="681"/>
      <c r="K65" s="9"/>
      <c r="L65" s="210"/>
      <c r="M65" s="210"/>
      <c r="N65" s="210"/>
      <c r="O65" s="210"/>
      <c r="P65" s="318"/>
      <c r="Q65" s="210"/>
      <c r="R65" s="210"/>
      <c r="S65" s="203"/>
      <c r="T65" s="203"/>
      <c r="U65" s="203"/>
      <c r="V65" s="203"/>
      <c r="W65" s="203"/>
      <c r="X65" s="552"/>
      <c r="Y65" s="203"/>
      <c r="Z65" s="326"/>
      <c r="AA65" s="204"/>
      <c r="AB65" s="204"/>
      <c r="AC65" s="204"/>
      <c r="AD65" s="204"/>
      <c r="AE65" s="204"/>
      <c r="AF65" s="204"/>
      <c r="AG65" s="204"/>
      <c r="AH65" s="567"/>
      <c r="AI65" s="204"/>
      <c r="AJ65" s="317"/>
      <c r="AK65" s="204"/>
      <c r="AL65" s="204"/>
      <c r="AM65" s="204"/>
      <c r="AN65" s="204"/>
      <c r="AO65" s="204"/>
      <c r="AP65" s="204"/>
      <c r="AQ65" s="204"/>
      <c r="AR65" s="204"/>
      <c r="AS65" s="204"/>
      <c r="AT65" s="204"/>
      <c r="AU65" s="204"/>
      <c r="AV65" s="204"/>
      <c r="AW65" s="204"/>
      <c r="AX65" s="204"/>
      <c r="AY65" s="204"/>
      <c r="AZ65" s="204"/>
      <c r="BA65" s="204"/>
      <c r="BB65" s="204"/>
      <c r="BC65" s="204"/>
      <c r="BD65" s="222"/>
      <c r="BE65" s="203"/>
      <c r="BF65" s="203"/>
    </row>
    <row r="66" spans="1:58" ht="24.75" hidden="1" customHeight="1" thickTop="1">
      <c r="A66" s="77"/>
      <c r="C66" s="171" t="s">
        <v>1118</v>
      </c>
      <c r="D66" s="172"/>
      <c r="E66" s="172"/>
      <c r="F66" s="172"/>
      <c r="G66" s="379"/>
      <c r="H66" s="379"/>
      <c r="I66" s="540"/>
      <c r="J66" s="541"/>
      <c r="K66" s="9"/>
      <c r="L66" s="210"/>
      <c r="M66" s="210"/>
      <c r="N66" s="210"/>
      <c r="O66" s="210"/>
      <c r="P66" s="318"/>
      <c r="Q66" s="210"/>
      <c r="R66" s="210"/>
      <c r="S66" s="203"/>
      <c r="T66" s="203"/>
      <c r="U66" s="203"/>
      <c r="V66" s="203"/>
      <c r="W66" s="203"/>
      <c r="X66" s="552"/>
      <c r="Y66" s="203"/>
      <c r="Z66" s="326"/>
      <c r="AA66" s="204"/>
      <c r="AB66" s="204"/>
      <c r="AC66" s="204"/>
      <c r="AD66" s="204"/>
      <c r="AE66" s="204"/>
      <c r="AF66" s="204"/>
      <c r="AG66" s="204"/>
      <c r="AH66" s="567"/>
      <c r="AI66" s="204"/>
      <c r="AJ66" s="317"/>
      <c r="AK66" s="204"/>
      <c r="AL66" s="204"/>
      <c r="AM66" s="204"/>
      <c r="AN66" s="204"/>
      <c r="AO66" s="204"/>
      <c r="AP66" s="204"/>
      <c r="AQ66" s="204"/>
      <c r="AR66" s="204"/>
      <c r="AS66" s="204"/>
      <c r="AT66" s="204"/>
      <c r="AU66" s="204"/>
      <c r="AV66" s="204"/>
      <c r="AW66" s="204"/>
      <c r="AX66" s="204"/>
      <c r="AY66" s="204"/>
      <c r="AZ66" s="204"/>
      <c r="BA66" s="204"/>
      <c r="BB66" s="204"/>
      <c r="BC66" s="204"/>
      <c r="BD66" s="222"/>
      <c r="BE66" s="203"/>
      <c r="BF66" s="203"/>
    </row>
    <row r="67" spans="1:58" ht="12.75" hidden="1" customHeight="1">
      <c r="A67" s="77"/>
      <c r="C67" s="173"/>
      <c r="D67" s="530" t="s">
        <v>1145</v>
      </c>
      <c r="E67" s="530"/>
      <c r="F67" s="531" t="s">
        <v>991</v>
      </c>
      <c r="G67" s="531"/>
      <c r="H67" s="531"/>
      <c r="J67" s="532" t="s">
        <v>994</v>
      </c>
      <c r="K67" s="9"/>
      <c r="L67" s="210"/>
      <c r="M67" s="210"/>
      <c r="N67" s="210"/>
      <c r="O67" s="210"/>
      <c r="P67" s="318"/>
      <c r="Q67" s="210"/>
      <c r="R67" s="210"/>
      <c r="S67" s="203"/>
      <c r="T67" s="203"/>
      <c r="U67" s="203"/>
      <c r="V67" s="203"/>
      <c r="W67" s="203"/>
      <c r="X67" s="552"/>
      <c r="Y67" s="203"/>
      <c r="Z67" s="326"/>
      <c r="AA67" s="204"/>
      <c r="AB67" s="204"/>
      <c r="AC67" s="204"/>
      <c r="AD67" s="204"/>
      <c r="AE67" s="204"/>
      <c r="AF67" s="204"/>
      <c r="AG67" s="204"/>
      <c r="AH67" s="567"/>
      <c r="AI67" s="204"/>
      <c r="AJ67" s="317"/>
      <c r="AK67" s="204"/>
      <c r="AL67" s="204"/>
      <c r="AM67" s="204"/>
      <c r="AN67" s="204"/>
      <c r="AO67" s="204"/>
      <c r="AP67" s="204"/>
      <c r="AQ67" s="204"/>
      <c r="AR67" s="204"/>
      <c r="AS67" s="204"/>
      <c r="AT67" s="204"/>
      <c r="AU67" s="204"/>
      <c r="AV67" s="204"/>
      <c r="AW67" s="204"/>
      <c r="AX67" s="204"/>
      <c r="AY67" s="204"/>
      <c r="AZ67" s="204"/>
      <c r="BA67" s="204"/>
      <c r="BB67" s="204"/>
      <c r="BC67" s="204"/>
      <c r="BD67" s="222"/>
      <c r="BE67" s="203"/>
      <c r="BF67" s="203"/>
    </row>
    <row r="68" spans="1:58" ht="13.15" hidden="1" customHeight="1" thickBot="1">
      <c r="A68" s="76"/>
      <c r="B68" s="2"/>
      <c r="C68" s="174"/>
      <c r="D68" s="175"/>
      <c r="E68" s="175"/>
      <c r="F68" s="534" t="s">
        <v>992</v>
      </c>
      <c r="G68" s="534"/>
      <c r="H68" s="535" t="s">
        <v>993</v>
      </c>
      <c r="I68" s="535"/>
      <c r="J68" s="533"/>
      <c r="K68" s="9"/>
      <c r="L68" s="210"/>
      <c r="M68" s="210"/>
      <c r="N68" s="210"/>
      <c r="O68" s="210"/>
      <c r="P68" s="318"/>
      <c r="Q68" s="210"/>
      <c r="R68" s="210"/>
      <c r="S68" s="207"/>
      <c r="T68" s="207"/>
      <c r="U68" s="207"/>
      <c r="V68" s="207"/>
      <c r="W68" s="207"/>
      <c r="X68" s="556"/>
      <c r="Y68" s="207"/>
      <c r="Z68" s="319"/>
      <c r="AA68" s="204"/>
      <c r="AB68" s="204"/>
      <c r="AC68" s="204"/>
      <c r="AD68" s="204"/>
      <c r="AE68" s="204"/>
      <c r="AF68" s="204"/>
      <c r="AG68" s="204"/>
      <c r="AH68" s="567"/>
      <c r="AI68" s="204"/>
      <c r="AJ68" s="317"/>
      <c r="AK68" s="204"/>
      <c r="AL68" s="204"/>
      <c r="AM68" s="204"/>
      <c r="AN68" s="204"/>
      <c r="AO68" s="204"/>
      <c r="AP68" s="204"/>
      <c r="AQ68" s="204"/>
      <c r="AR68" s="204"/>
      <c r="AS68" s="204"/>
      <c r="AT68" s="204"/>
      <c r="AU68" s="204"/>
      <c r="AV68" s="204"/>
      <c r="AW68" s="204"/>
      <c r="AX68" s="204"/>
      <c r="AY68" s="204"/>
      <c r="AZ68" s="204"/>
      <c r="BA68" s="204"/>
      <c r="BB68" s="204"/>
      <c r="BC68" s="204"/>
      <c r="BD68" s="222"/>
      <c r="BE68" s="203"/>
      <c r="BF68" s="203"/>
    </row>
    <row r="69" spans="1:58" ht="15" customHeight="1">
      <c r="A69" s="76"/>
      <c r="B69" s="378"/>
      <c r="C69" s="378"/>
      <c r="D69" s="378"/>
      <c r="E69" s="377"/>
      <c r="F69" s="378"/>
      <c r="G69" s="83"/>
      <c r="H69" s="378"/>
      <c r="I69" s="9"/>
      <c r="J69" s="49"/>
      <c r="K69" s="9"/>
      <c r="L69" s="210"/>
      <c r="M69" s="210"/>
      <c r="N69" s="210"/>
      <c r="O69" s="210"/>
      <c r="P69" s="318"/>
      <c r="Q69" s="210"/>
      <c r="R69" s="210"/>
      <c r="S69" s="207"/>
      <c r="T69" s="207"/>
      <c r="U69" s="207"/>
      <c r="V69" s="207"/>
      <c r="W69" s="207"/>
      <c r="X69" s="556"/>
      <c r="Y69" s="207"/>
      <c r="Z69" s="319"/>
      <c r="AA69" s="204"/>
      <c r="AB69" s="204"/>
      <c r="AC69" s="204"/>
      <c r="AD69" s="204"/>
      <c r="AE69" s="204"/>
      <c r="AF69" s="204"/>
      <c r="AG69" s="204"/>
      <c r="AH69" s="567"/>
      <c r="AI69" s="204"/>
      <c r="AJ69" s="317"/>
      <c r="AK69" s="204"/>
      <c r="AL69" s="204"/>
      <c r="AM69" s="204"/>
      <c r="AN69" s="204"/>
      <c r="AO69" s="204"/>
      <c r="AP69" s="204"/>
      <c r="AQ69" s="204"/>
      <c r="AR69" s="204"/>
      <c r="AS69" s="204"/>
      <c r="AT69" s="204"/>
      <c r="AU69" s="204"/>
      <c r="AV69" s="204"/>
      <c r="AW69" s="204"/>
      <c r="AX69" s="204"/>
      <c r="AY69" s="204"/>
      <c r="AZ69" s="204"/>
      <c r="BA69" s="204"/>
      <c r="BB69" s="204"/>
      <c r="BC69" s="204"/>
      <c r="BD69" s="222"/>
      <c r="BE69" s="203"/>
      <c r="BF69" s="203"/>
    </row>
    <row r="70" spans="1:58" ht="15" customHeight="1">
      <c r="A70" s="206"/>
      <c r="B70" s="380"/>
      <c r="C70" s="380"/>
      <c r="D70" s="380"/>
      <c r="E70" s="381"/>
      <c r="F70" s="380"/>
      <c r="G70" s="382"/>
      <c r="H70" s="380"/>
      <c r="I70" s="210"/>
      <c r="J70" s="207"/>
      <c r="K70" s="210"/>
      <c r="L70" s="210"/>
      <c r="M70" s="210"/>
      <c r="N70" s="210"/>
      <c r="O70" s="210"/>
      <c r="P70" s="318"/>
      <c r="Q70" s="210"/>
      <c r="R70" s="210"/>
      <c r="S70" s="207"/>
      <c r="T70" s="207"/>
      <c r="U70" s="207"/>
      <c r="V70" s="207"/>
      <c r="W70" s="207"/>
      <c r="X70" s="556"/>
      <c r="Y70" s="207"/>
      <c r="Z70" s="319"/>
      <c r="AA70" s="204"/>
      <c r="AB70" s="204"/>
      <c r="AC70" s="204"/>
      <c r="AD70" s="204"/>
      <c r="AE70" s="204"/>
      <c r="AF70" s="204"/>
      <c r="AG70" s="204"/>
      <c r="AH70" s="567"/>
      <c r="AI70" s="204"/>
      <c r="AJ70" s="317"/>
      <c r="AK70" s="204"/>
      <c r="AL70" s="204"/>
      <c r="AM70" s="204"/>
      <c r="AN70" s="204"/>
      <c r="AO70" s="204"/>
      <c r="AP70" s="204"/>
      <c r="AQ70" s="204"/>
      <c r="AR70" s="204"/>
      <c r="AS70" s="204"/>
      <c r="AT70" s="204"/>
      <c r="AU70" s="204"/>
      <c r="AV70" s="204"/>
      <c r="AW70" s="204"/>
      <c r="AX70" s="204"/>
      <c r="AY70" s="204"/>
      <c r="AZ70" s="204"/>
      <c r="BA70" s="204"/>
      <c r="BB70" s="204"/>
      <c r="BC70" s="204"/>
      <c r="BD70" s="222"/>
      <c r="BE70" s="203"/>
      <c r="BF70" s="203"/>
    </row>
    <row r="71" spans="1:58" ht="15" customHeight="1">
      <c r="A71" s="207"/>
      <c r="B71" s="207"/>
      <c r="C71" s="207"/>
      <c r="D71" s="207"/>
      <c r="E71" s="207"/>
      <c r="F71" s="207"/>
      <c r="G71" s="207"/>
      <c r="H71" s="207"/>
      <c r="I71" s="207"/>
      <c r="J71" s="207"/>
      <c r="K71" s="207"/>
      <c r="L71" s="207"/>
      <c r="M71" s="207"/>
      <c r="N71" s="207"/>
      <c r="O71" s="207"/>
      <c r="P71" s="319"/>
      <c r="Q71" s="207"/>
      <c r="R71" s="211"/>
      <c r="S71" s="207"/>
      <c r="T71" s="207"/>
      <c r="U71" s="207"/>
      <c r="V71" s="207"/>
      <c r="W71" s="207"/>
      <c r="X71" s="556"/>
      <c r="Y71" s="207"/>
      <c r="Z71" s="319"/>
      <c r="AA71" s="204"/>
      <c r="AB71" s="204"/>
      <c r="AC71" s="204"/>
      <c r="AD71" s="204"/>
      <c r="AE71" s="204"/>
      <c r="AF71" s="204"/>
      <c r="AG71" s="204"/>
      <c r="AH71" s="567"/>
      <c r="AI71" s="204"/>
      <c r="AJ71" s="317"/>
      <c r="AK71" s="204"/>
      <c r="AL71" s="204"/>
      <c r="AM71" s="204"/>
      <c r="AN71" s="204"/>
      <c r="AO71" s="204"/>
      <c r="AP71" s="204"/>
      <c r="AQ71" s="204"/>
      <c r="AR71" s="204"/>
      <c r="AS71" s="204"/>
      <c r="AT71" s="204"/>
      <c r="AU71" s="204"/>
      <c r="AV71" s="204"/>
      <c r="AW71" s="204"/>
      <c r="AX71" s="204"/>
      <c r="AY71" s="204"/>
      <c r="AZ71" s="204"/>
      <c r="BA71" s="204"/>
      <c r="BB71" s="204"/>
      <c r="BC71" s="204"/>
      <c r="BD71" s="222"/>
      <c r="BE71" s="203"/>
      <c r="BF71" s="203"/>
    </row>
    <row r="72" spans="1:58" ht="12" customHeight="1">
      <c r="A72" s="207"/>
      <c r="B72" s="207"/>
      <c r="C72" s="207"/>
      <c r="D72" s="207"/>
      <c r="E72" s="207"/>
      <c r="F72" s="207"/>
      <c r="G72" s="207"/>
      <c r="H72" s="207"/>
      <c r="I72" s="207"/>
      <c r="J72" s="207"/>
      <c r="K72" s="207"/>
      <c r="L72" s="207"/>
      <c r="M72" s="207"/>
      <c r="N72" s="207"/>
      <c r="O72" s="207"/>
      <c r="P72" s="319"/>
      <c r="Q72" s="207"/>
      <c r="R72" s="211"/>
      <c r="S72" s="207"/>
      <c r="T72" s="207"/>
      <c r="U72" s="207"/>
      <c r="V72" s="207"/>
      <c r="W72" s="207"/>
      <c r="X72" s="556"/>
      <c r="Y72" s="207"/>
      <c r="Z72" s="319"/>
      <c r="AA72" s="204"/>
      <c r="AB72" s="204"/>
      <c r="AC72" s="204"/>
      <c r="AD72" s="204"/>
      <c r="AE72" s="204"/>
      <c r="AF72" s="204"/>
      <c r="AG72" s="204"/>
      <c r="AH72" s="567"/>
      <c r="AI72" s="204"/>
      <c r="AJ72" s="317"/>
      <c r="AK72" s="204"/>
      <c r="AL72" s="204"/>
      <c r="AM72" s="204"/>
      <c r="AN72" s="204"/>
      <c r="AO72" s="204"/>
      <c r="AP72" s="204"/>
      <c r="AQ72" s="204"/>
      <c r="AR72" s="204"/>
      <c r="AS72" s="204"/>
      <c r="AT72" s="204"/>
      <c r="AU72" s="204"/>
      <c r="AV72" s="204"/>
      <c r="AW72" s="204"/>
      <c r="AX72" s="204"/>
      <c r="AY72" s="204"/>
      <c r="AZ72" s="204"/>
      <c r="BA72" s="204"/>
      <c r="BB72" s="204"/>
      <c r="BC72" s="204"/>
      <c r="BD72" s="222"/>
      <c r="BE72" s="203"/>
      <c r="BF72" s="203"/>
    </row>
    <row r="73" spans="1:58" ht="12" customHeight="1">
      <c r="A73" s="207"/>
      <c r="B73" s="207"/>
      <c r="C73" s="207"/>
      <c r="D73" s="207"/>
      <c r="E73" s="207"/>
      <c r="F73" s="207"/>
      <c r="G73" s="207"/>
      <c r="H73" s="207"/>
      <c r="I73" s="207"/>
      <c r="J73" s="207"/>
      <c r="K73" s="207"/>
      <c r="L73" s="207"/>
      <c r="M73" s="207"/>
      <c r="N73" s="207"/>
      <c r="O73" s="207"/>
      <c r="P73" s="319"/>
      <c r="Q73" s="207"/>
      <c r="R73" s="211"/>
      <c r="S73" s="207"/>
      <c r="T73" s="207"/>
      <c r="U73" s="207"/>
      <c r="V73" s="207"/>
      <c r="W73" s="207"/>
      <c r="X73" s="556"/>
      <c r="Y73" s="207"/>
      <c r="Z73" s="319"/>
      <c r="AA73" s="204"/>
      <c r="AB73" s="204"/>
      <c r="AC73" s="204"/>
      <c r="AD73" s="204"/>
      <c r="AE73" s="204"/>
      <c r="AF73" s="204"/>
      <c r="AG73" s="204"/>
      <c r="AH73" s="567"/>
      <c r="AI73" s="204"/>
      <c r="AJ73" s="317"/>
      <c r="AK73" s="204"/>
      <c r="AL73" s="204"/>
      <c r="AM73" s="204"/>
      <c r="AN73" s="204"/>
      <c r="AO73" s="204"/>
      <c r="AP73" s="204"/>
      <c r="AQ73" s="204"/>
      <c r="AR73" s="204"/>
      <c r="AS73" s="204"/>
      <c r="AT73" s="204"/>
      <c r="AU73" s="204"/>
      <c r="AV73" s="204"/>
      <c r="AW73" s="204"/>
      <c r="AX73" s="204"/>
      <c r="AY73" s="204"/>
      <c r="AZ73" s="204"/>
      <c r="BA73" s="204"/>
      <c r="BB73" s="204"/>
      <c r="BC73" s="204"/>
      <c r="BD73" s="222"/>
      <c r="BE73" s="203"/>
      <c r="BF73" s="203"/>
    </row>
    <row r="74" spans="1:58" ht="12" customHeight="1">
      <c r="A74" s="207"/>
      <c r="B74" s="207"/>
      <c r="C74" s="207"/>
      <c r="D74" s="207"/>
      <c r="E74" s="207"/>
      <c r="F74" s="207"/>
      <c r="G74" s="207"/>
      <c r="H74" s="207"/>
      <c r="I74" s="207"/>
      <c r="J74" s="207"/>
      <c r="K74" s="207"/>
      <c r="L74" s="207"/>
      <c r="M74" s="207"/>
      <c r="N74" s="207"/>
      <c r="O74" s="207"/>
      <c r="P74" s="319"/>
      <c r="Q74" s="207"/>
      <c r="R74" s="211"/>
      <c r="S74" s="207"/>
      <c r="T74" s="207"/>
      <c r="U74" s="207"/>
      <c r="V74" s="207"/>
      <c r="W74" s="207"/>
      <c r="X74" s="556"/>
      <c r="Y74" s="207"/>
      <c r="Z74" s="319"/>
      <c r="AA74" s="204"/>
      <c r="AB74" s="204"/>
      <c r="AC74" s="204"/>
      <c r="AD74" s="204"/>
      <c r="AE74" s="204"/>
      <c r="AF74" s="204"/>
      <c r="AG74" s="204"/>
      <c r="AH74" s="567"/>
      <c r="AI74" s="204"/>
      <c r="AJ74" s="317"/>
      <c r="AK74" s="204"/>
      <c r="AL74" s="204"/>
      <c r="AM74" s="204"/>
      <c r="AN74" s="204"/>
      <c r="AO74" s="204"/>
      <c r="AP74" s="204"/>
      <c r="AQ74" s="204"/>
      <c r="AR74" s="204"/>
      <c r="AS74" s="204"/>
      <c r="AT74" s="204"/>
      <c r="AU74" s="204"/>
      <c r="AV74" s="204"/>
      <c r="AW74" s="204"/>
      <c r="AX74" s="204"/>
      <c r="AY74" s="204"/>
      <c r="AZ74" s="204"/>
      <c r="BA74" s="204"/>
      <c r="BB74" s="204"/>
      <c r="BC74" s="204"/>
      <c r="BD74" s="222"/>
      <c r="BE74" s="203"/>
      <c r="BF74" s="203"/>
    </row>
    <row r="75" spans="1:58" ht="12" customHeight="1">
      <c r="A75" s="207"/>
      <c r="B75" s="207"/>
      <c r="C75" s="207"/>
      <c r="D75" s="207"/>
      <c r="E75" s="207"/>
      <c r="F75" s="207"/>
      <c r="G75" s="207"/>
      <c r="H75" s="207"/>
      <c r="I75" s="207"/>
      <c r="J75" s="207"/>
      <c r="K75" s="207"/>
      <c r="L75" s="207"/>
      <c r="M75" s="207"/>
      <c r="N75" s="207"/>
      <c r="O75" s="207"/>
      <c r="P75" s="319"/>
      <c r="Q75" s="207"/>
      <c r="R75" s="211"/>
      <c r="S75" s="207"/>
      <c r="T75" s="207"/>
      <c r="U75" s="207"/>
      <c r="V75" s="207"/>
      <c r="W75" s="207"/>
      <c r="X75" s="556"/>
      <c r="Y75" s="207"/>
      <c r="Z75" s="319"/>
      <c r="AA75" s="204"/>
      <c r="AB75" s="204"/>
      <c r="AC75" s="204"/>
      <c r="AD75" s="204"/>
      <c r="AE75" s="204"/>
      <c r="AF75" s="204"/>
      <c r="AG75" s="204"/>
      <c r="AH75" s="567"/>
      <c r="AI75" s="204"/>
      <c r="AJ75" s="317"/>
      <c r="AK75" s="204"/>
      <c r="AL75" s="204"/>
      <c r="AM75" s="204"/>
      <c r="AN75" s="204"/>
      <c r="AO75" s="204"/>
      <c r="AP75" s="204"/>
      <c r="AQ75" s="204"/>
      <c r="AR75" s="204"/>
      <c r="AS75" s="204"/>
      <c r="AT75" s="204"/>
      <c r="AU75" s="204"/>
      <c r="AV75" s="204"/>
      <c r="AW75" s="204"/>
      <c r="AX75" s="204"/>
      <c r="AY75" s="204"/>
      <c r="AZ75" s="204"/>
      <c r="BA75" s="204"/>
      <c r="BB75" s="204"/>
      <c r="BC75" s="204"/>
      <c r="BD75" s="222"/>
      <c r="BE75" s="203"/>
      <c r="BF75" s="203"/>
    </row>
    <row r="76" spans="1:58" ht="12" customHeight="1">
      <c r="A76" s="207"/>
      <c r="B76" s="207"/>
      <c r="C76" s="207"/>
      <c r="D76" s="207"/>
      <c r="E76" s="207"/>
      <c r="F76" s="207"/>
      <c r="G76" s="207"/>
      <c r="H76" s="207"/>
      <c r="I76" s="207"/>
      <c r="J76" s="207"/>
      <c r="K76" s="207"/>
      <c r="L76" s="207"/>
      <c r="M76" s="207"/>
      <c r="N76" s="207"/>
      <c r="O76" s="207"/>
      <c r="P76" s="319"/>
      <c r="Q76" s="207"/>
      <c r="R76" s="211"/>
      <c r="S76" s="207"/>
      <c r="T76" s="207"/>
      <c r="U76" s="207"/>
      <c r="V76" s="207"/>
      <c r="W76" s="207"/>
      <c r="X76" s="556"/>
      <c r="Y76" s="207"/>
      <c r="Z76" s="319"/>
      <c r="AA76" s="204"/>
      <c r="AB76" s="204"/>
      <c r="AC76" s="204"/>
      <c r="AD76" s="204"/>
      <c r="AE76" s="204"/>
      <c r="AF76" s="204"/>
      <c r="AG76" s="204"/>
      <c r="AH76" s="567"/>
      <c r="AI76" s="204"/>
      <c r="AJ76" s="317"/>
      <c r="AK76" s="204"/>
      <c r="AL76" s="204"/>
      <c r="AM76" s="204"/>
      <c r="AN76" s="204"/>
      <c r="AO76" s="204"/>
      <c r="AP76" s="204"/>
      <c r="AQ76" s="204"/>
      <c r="AR76" s="204"/>
      <c r="AS76" s="204"/>
      <c r="AT76" s="204"/>
      <c r="AU76" s="204"/>
      <c r="AV76" s="204"/>
      <c r="AW76" s="204"/>
      <c r="AX76" s="204"/>
      <c r="AY76" s="204"/>
      <c r="AZ76" s="204"/>
      <c r="BA76" s="204"/>
      <c r="BB76" s="204"/>
      <c r="BC76" s="204"/>
      <c r="BD76" s="222"/>
      <c r="BE76" s="203"/>
      <c r="BF76" s="203"/>
    </row>
    <row r="77" spans="1:58" ht="12" customHeight="1">
      <c r="A77" s="207"/>
      <c r="B77" s="207"/>
      <c r="C77" s="207"/>
      <c r="D77" s="207"/>
      <c r="E77" s="207"/>
      <c r="F77" s="207"/>
      <c r="G77" s="207"/>
      <c r="H77" s="207"/>
      <c r="I77" s="207"/>
      <c r="J77" s="207"/>
      <c r="K77" s="207"/>
      <c r="L77" s="207"/>
      <c r="M77" s="207"/>
      <c r="N77" s="207"/>
      <c r="O77" s="207"/>
      <c r="P77" s="319"/>
      <c r="Q77" s="207"/>
      <c r="R77" s="211"/>
      <c r="S77" s="207"/>
      <c r="T77" s="207"/>
      <c r="U77" s="207"/>
      <c r="V77" s="207"/>
      <c r="W77" s="207"/>
      <c r="X77" s="556"/>
      <c r="Y77" s="207"/>
      <c r="Z77" s="319"/>
      <c r="AA77" s="204"/>
      <c r="AB77" s="204"/>
      <c r="AC77" s="204"/>
      <c r="AD77" s="204"/>
      <c r="AE77" s="204"/>
      <c r="AF77" s="204"/>
      <c r="AG77" s="204"/>
      <c r="AH77" s="567"/>
      <c r="AI77" s="204"/>
      <c r="AJ77" s="317"/>
      <c r="AK77" s="204"/>
      <c r="AL77" s="204"/>
      <c r="AM77" s="204"/>
      <c r="AN77" s="204"/>
      <c r="AO77" s="204"/>
      <c r="AP77" s="204"/>
      <c r="AQ77" s="204"/>
      <c r="AR77" s="204"/>
      <c r="AS77" s="204"/>
      <c r="AT77" s="204"/>
      <c r="AU77" s="204"/>
      <c r="AV77" s="204"/>
      <c r="AW77" s="204"/>
      <c r="AX77" s="204"/>
      <c r="AY77" s="204"/>
      <c r="AZ77" s="204"/>
      <c r="BA77" s="204"/>
      <c r="BB77" s="204"/>
      <c r="BC77" s="204"/>
      <c r="BD77" s="222"/>
      <c r="BE77" s="203"/>
      <c r="BF77" s="203"/>
    </row>
    <row r="78" spans="1:58" ht="12" customHeight="1">
      <c r="A78" s="49"/>
      <c r="B78" s="49"/>
      <c r="C78" s="49"/>
      <c r="D78" s="49"/>
      <c r="E78" s="49"/>
      <c r="F78" s="49"/>
      <c r="G78" s="49"/>
      <c r="H78" s="49"/>
      <c r="I78" s="49"/>
      <c r="J78" s="49"/>
      <c r="K78" s="49"/>
      <c r="L78" s="49"/>
      <c r="M78" s="49"/>
      <c r="N78" s="49"/>
      <c r="O78" s="49"/>
      <c r="P78" s="320"/>
      <c r="Q78" s="49"/>
      <c r="R78" s="50"/>
      <c r="S78" s="49"/>
      <c r="T78" s="49"/>
      <c r="U78" s="49"/>
      <c r="V78" s="49"/>
      <c r="W78" s="49"/>
      <c r="X78" s="557"/>
      <c r="Y78" s="49"/>
      <c r="Z78" s="320"/>
      <c r="AA78" s="75"/>
      <c r="AB78" s="75"/>
      <c r="AC78" s="75"/>
      <c r="AD78" s="75"/>
      <c r="AE78" s="75"/>
      <c r="AF78" s="75"/>
      <c r="AG78" s="75"/>
      <c r="AH78" s="568"/>
      <c r="AI78" s="75"/>
      <c r="AJ78" s="527"/>
      <c r="AK78" s="75"/>
      <c r="AL78" s="75"/>
      <c r="AM78" s="75"/>
      <c r="AN78" s="75"/>
      <c r="AO78" s="75"/>
      <c r="AP78" s="75"/>
      <c r="AQ78" s="75"/>
      <c r="AR78" s="75"/>
      <c r="AS78" s="75"/>
      <c r="AT78" s="75"/>
      <c r="AU78" s="75"/>
      <c r="AV78" s="75"/>
      <c r="AW78" s="75"/>
      <c r="AX78" s="75"/>
      <c r="AY78" s="75"/>
      <c r="AZ78" s="75"/>
      <c r="BA78" s="75"/>
      <c r="BB78" s="75"/>
      <c r="BC78" s="75"/>
      <c r="BD78" s="180"/>
    </row>
    <row r="79" spans="1:58">
      <c r="A79" s="76"/>
      <c r="B79" s="1" t="s">
        <v>998</v>
      </c>
      <c r="C79" s="1" t="s">
        <v>963</v>
      </c>
      <c r="D79" s="1" t="s">
        <v>6</v>
      </c>
      <c r="E79" s="1" t="s">
        <v>999</v>
      </c>
      <c r="F79" s="1" t="s">
        <v>1000</v>
      </c>
      <c r="G79" s="83"/>
      <c r="H79" s="42" t="s">
        <v>15</v>
      </c>
      <c r="I79" s="42" t="s">
        <v>1029</v>
      </c>
      <c r="J79" s="42" t="s">
        <v>17</v>
      </c>
      <c r="K79" s="304"/>
      <c r="L79" s="180"/>
      <c r="M79" s="42" t="s">
        <v>963</v>
      </c>
      <c r="N79" s="184" t="s">
        <v>1119</v>
      </c>
      <c r="O79" s="42"/>
      <c r="P79" s="321"/>
      <c r="Q79" s="42" t="s">
        <v>9</v>
      </c>
      <c r="R79" s="42" t="s">
        <v>12</v>
      </c>
      <c r="S79" s="49"/>
      <c r="T79" s="304"/>
      <c r="U79" s="42" t="s">
        <v>1107</v>
      </c>
      <c r="V79" s="304"/>
      <c r="W79" s="304"/>
      <c r="X79" s="558" t="s">
        <v>1105</v>
      </c>
      <c r="Y79" s="304"/>
      <c r="AB79" s="329" t="s">
        <v>970</v>
      </c>
      <c r="AS79" s="2"/>
      <c r="AX79" s="2"/>
      <c r="AY79" s="2"/>
      <c r="AZ79" s="2"/>
      <c r="BA79" s="2"/>
      <c r="BB79" s="2"/>
      <c r="BC79" s="2"/>
      <c r="BD79" s="2"/>
    </row>
    <row r="80" spans="1:58">
      <c r="A80" s="76"/>
      <c r="B80" s="55"/>
      <c r="C80" s="55"/>
      <c r="D80" s="55"/>
      <c r="E80" s="55"/>
      <c r="F80" s="55"/>
      <c r="G80" s="83"/>
      <c r="H80" s="177"/>
      <c r="I80" s="178"/>
      <c r="J80" s="178"/>
      <c r="K80" s="304"/>
      <c r="L80" s="180"/>
      <c r="M80" s="179"/>
      <c r="N80" s="179"/>
      <c r="O80" s="302"/>
      <c r="P80" s="321"/>
      <c r="Q80" s="178"/>
      <c r="R80" s="178"/>
      <c r="S80" s="49"/>
      <c r="T80" s="304"/>
      <c r="U80" s="302"/>
      <c r="V80" s="304"/>
      <c r="W80" s="304"/>
      <c r="X80" s="559"/>
      <c r="Y80" s="304"/>
      <c r="AB80" s="330"/>
      <c r="AH80" s="568"/>
      <c r="AI80" s="75"/>
      <c r="AJ80" s="527"/>
      <c r="AK80" s="75"/>
      <c r="AL80" s="75"/>
      <c r="AM80" s="75"/>
      <c r="AN80" s="75"/>
      <c r="AO80" s="75"/>
      <c r="AP80" s="75"/>
      <c r="AQ80" s="75"/>
      <c r="AR80" s="75"/>
      <c r="AS80" s="2"/>
      <c r="AX80" s="2"/>
      <c r="AY80" s="2"/>
      <c r="AZ80" s="2"/>
      <c r="BA80" s="2"/>
      <c r="BB80" s="2"/>
      <c r="BC80" s="2"/>
      <c r="BD80" s="2"/>
    </row>
    <row r="81" spans="1:56">
      <c r="A81" s="76"/>
      <c r="B81" s="51">
        <v>1</v>
      </c>
      <c r="C81" s="51" t="s">
        <v>115</v>
      </c>
      <c r="D81" s="51" t="s">
        <v>115</v>
      </c>
      <c r="E81" s="47" t="s">
        <v>284</v>
      </c>
      <c r="F81" s="47">
        <v>101</v>
      </c>
      <c r="G81" s="49"/>
      <c r="H81" s="188" t="s">
        <v>1249</v>
      </c>
      <c r="I81" s="189" t="s">
        <v>1251</v>
      </c>
      <c r="J81" s="186">
        <f>COUNTIF($AT$11:$AU$31,I81)</f>
        <v>0</v>
      </c>
      <c r="K81" s="304"/>
      <c r="L81" s="180"/>
      <c r="M81" s="187" t="s">
        <v>179</v>
      </c>
      <c r="N81" s="190" t="s">
        <v>24</v>
      </c>
      <c r="O81" s="181">
        <v>1</v>
      </c>
      <c r="P81" s="321"/>
      <c r="Q81" s="186" t="s">
        <v>19</v>
      </c>
      <c r="R81" s="186" t="s">
        <v>20</v>
      </c>
      <c r="S81" s="49"/>
      <c r="T81" s="304"/>
      <c r="U81" s="181" t="s">
        <v>62</v>
      </c>
      <c r="V81" s="304"/>
      <c r="W81" s="304"/>
      <c r="X81" s="560" t="s">
        <v>986</v>
      </c>
      <c r="Y81" s="304"/>
      <c r="AB81" s="331" t="s">
        <v>966</v>
      </c>
      <c r="AH81" s="557"/>
      <c r="AI81" s="49"/>
      <c r="AJ81" s="320"/>
      <c r="AK81" s="49"/>
      <c r="AL81" s="49"/>
      <c r="AM81" s="49"/>
      <c r="AN81" s="49"/>
      <c r="AO81" s="49"/>
      <c r="AP81" s="49"/>
      <c r="AQ81" s="49"/>
      <c r="AR81" s="49"/>
      <c r="AS81" s="2"/>
      <c r="AX81" s="2"/>
      <c r="AY81" s="2"/>
      <c r="AZ81" s="2"/>
      <c r="BA81" s="2"/>
      <c r="BB81" s="2"/>
      <c r="BC81" s="2"/>
      <c r="BD81" s="2"/>
    </row>
    <row r="82" spans="1:56">
      <c r="B82" s="51">
        <v>1</v>
      </c>
      <c r="C82" s="51" t="s">
        <v>115</v>
      </c>
      <c r="D82" s="51" t="s">
        <v>115</v>
      </c>
      <c r="E82" s="47" t="s">
        <v>285</v>
      </c>
      <c r="F82" s="47">
        <v>102</v>
      </c>
      <c r="H82" s="188" t="s">
        <v>1250</v>
      </c>
      <c r="I82" s="189" t="s">
        <v>1271</v>
      </c>
      <c r="J82" s="186">
        <f t="shared" ref="J82:J97" si="29">COUNTIF($AT$11:$AU$31,I82)</f>
        <v>0</v>
      </c>
      <c r="K82" s="304"/>
      <c r="L82" s="180"/>
      <c r="M82" s="187" t="s">
        <v>180</v>
      </c>
      <c r="N82" s="190" t="s">
        <v>25</v>
      </c>
      <c r="O82" s="181">
        <v>2</v>
      </c>
      <c r="P82" s="321"/>
      <c r="Q82" s="186" t="s">
        <v>22</v>
      </c>
      <c r="R82" s="186" t="s">
        <v>21</v>
      </c>
      <c r="S82" s="49"/>
      <c r="T82" s="304"/>
      <c r="U82" s="181" t="s">
        <v>240</v>
      </c>
      <c r="V82" s="304"/>
      <c r="W82" s="304"/>
      <c r="X82" s="560" t="s">
        <v>974</v>
      </c>
      <c r="Y82" s="304"/>
      <c r="AB82" s="331" t="s">
        <v>1272</v>
      </c>
    </row>
    <row r="83" spans="1:56">
      <c r="B83" s="51">
        <v>1</v>
      </c>
      <c r="C83" s="51" t="s">
        <v>115</v>
      </c>
      <c r="D83" s="51" t="s">
        <v>115</v>
      </c>
      <c r="E83" s="47" t="s">
        <v>286</v>
      </c>
      <c r="F83" s="47">
        <v>103</v>
      </c>
      <c r="H83" s="188" t="s">
        <v>55</v>
      </c>
      <c r="I83" s="189" t="s">
        <v>1007</v>
      </c>
      <c r="J83" s="186">
        <f t="shared" si="29"/>
        <v>0</v>
      </c>
      <c r="K83" s="304"/>
      <c r="L83" s="180"/>
      <c r="M83" s="187" t="s">
        <v>42</v>
      </c>
      <c r="N83" s="190" t="s">
        <v>26</v>
      </c>
      <c r="O83" s="181">
        <v>3</v>
      </c>
      <c r="P83" s="321"/>
      <c r="Q83" s="186"/>
      <c r="R83" s="186" t="s">
        <v>23</v>
      </c>
      <c r="S83" s="49"/>
      <c r="T83" s="304"/>
      <c r="U83" s="181" t="s">
        <v>241</v>
      </c>
      <c r="V83" s="304"/>
      <c r="W83" s="304"/>
      <c r="X83" s="560" t="s">
        <v>975</v>
      </c>
      <c r="Y83" s="304"/>
      <c r="AB83" s="331" t="s">
        <v>1273</v>
      </c>
    </row>
    <row r="84" spans="1:56">
      <c r="B84" s="51">
        <v>1</v>
      </c>
      <c r="C84" s="51" t="s">
        <v>115</v>
      </c>
      <c r="D84" s="51" t="s">
        <v>115</v>
      </c>
      <c r="E84" s="47" t="s">
        <v>288</v>
      </c>
      <c r="F84" s="47">
        <v>104</v>
      </c>
      <c r="H84" s="188" t="s">
        <v>56</v>
      </c>
      <c r="I84" s="189" t="s">
        <v>1008</v>
      </c>
      <c r="J84" s="186">
        <f t="shared" si="29"/>
        <v>0</v>
      </c>
      <c r="K84" s="304"/>
      <c r="L84" s="180"/>
      <c r="M84" s="187" t="s">
        <v>43</v>
      </c>
      <c r="N84" s="190" t="s">
        <v>27</v>
      </c>
      <c r="O84" s="181">
        <v>4</v>
      </c>
      <c r="P84" s="321"/>
      <c r="Q84" s="43"/>
      <c r="R84" s="181"/>
      <c r="S84" s="49"/>
      <c r="T84" s="304"/>
      <c r="U84" s="181" t="s">
        <v>1140</v>
      </c>
      <c r="V84" s="304"/>
      <c r="W84" s="304"/>
      <c r="X84" s="560" t="s">
        <v>1087</v>
      </c>
      <c r="Y84" s="304"/>
      <c r="AB84" s="331"/>
    </row>
    <row r="85" spans="1:56">
      <c r="B85" s="51">
        <v>1</v>
      </c>
      <c r="C85" s="51" t="s">
        <v>115</v>
      </c>
      <c r="D85" s="51" t="s">
        <v>115</v>
      </c>
      <c r="E85" s="47" t="s">
        <v>289</v>
      </c>
      <c r="F85" s="47">
        <v>105</v>
      </c>
      <c r="H85" s="188" t="s">
        <v>57</v>
      </c>
      <c r="I85" s="189" t="s">
        <v>1009</v>
      </c>
      <c r="J85" s="186">
        <f t="shared" si="29"/>
        <v>0</v>
      </c>
      <c r="K85" s="304"/>
      <c r="L85" s="180"/>
      <c r="M85" s="187" t="s">
        <v>24</v>
      </c>
      <c r="N85" s="190" t="s">
        <v>29</v>
      </c>
      <c r="O85" s="181">
        <v>5</v>
      </c>
      <c r="P85" s="321"/>
      <c r="Q85" s="43"/>
      <c r="R85" s="43"/>
      <c r="S85" s="49"/>
      <c r="T85" s="304"/>
      <c r="U85" s="181" t="s">
        <v>995</v>
      </c>
      <c r="V85" s="304"/>
      <c r="W85" s="304"/>
      <c r="X85" s="561" t="s">
        <v>947</v>
      </c>
      <c r="Y85" s="85"/>
      <c r="AB85" s="331"/>
    </row>
    <row r="86" spans="1:56">
      <c r="B86" s="51">
        <v>1</v>
      </c>
      <c r="C86" s="51" t="s">
        <v>115</v>
      </c>
      <c r="D86" s="51" t="s">
        <v>115</v>
      </c>
      <c r="E86" s="47" t="s">
        <v>290</v>
      </c>
      <c r="F86" s="47">
        <v>106</v>
      </c>
      <c r="H86" s="188" t="s">
        <v>58</v>
      </c>
      <c r="I86" s="189" t="s">
        <v>1010</v>
      </c>
      <c r="J86" s="186">
        <f t="shared" si="29"/>
        <v>0</v>
      </c>
      <c r="K86" s="304"/>
      <c r="L86" s="180"/>
      <c r="M86" s="187" t="s">
        <v>181</v>
      </c>
      <c r="N86" s="190" t="s">
        <v>30</v>
      </c>
      <c r="O86" s="181">
        <v>6</v>
      </c>
      <c r="P86" s="321"/>
      <c r="Q86" s="181">
        <v>1</v>
      </c>
      <c r="R86" s="43"/>
      <c r="S86" s="49"/>
      <c r="T86" s="304"/>
      <c r="U86" s="304"/>
      <c r="V86" s="304"/>
      <c r="W86" s="304"/>
      <c r="X86" s="560" t="s">
        <v>977</v>
      </c>
      <c r="Y86" s="304"/>
      <c r="AB86" s="331"/>
    </row>
    <row r="87" spans="1:56">
      <c r="B87" s="51">
        <v>1</v>
      </c>
      <c r="C87" s="51" t="s">
        <v>115</v>
      </c>
      <c r="D87" s="51" t="s">
        <v>115</v>
      </c>
      <c r="E87" s="47" t="s">
        <v>291</v>
      </c>
      <c r="F87" s="47">
        <v>107</v>
      </c>
      <c r="H87" s="188" t="s">
        <v>59</v>
      </c>
      <c r="I87" s="189" t="s">
        <v>1011</v>
      </c>
      <c r="J87" s="186">
        <f t="shared" si="29"/>
        <v>0</v>
      </c>
      <c r="K87" s="304"/>
      <c r="L87" s="180"/>
      <c r="M87" s="187" t="s">
        <v>182</v>
      </c>
      <c r="N87" s="190" t="s">
        <v>32</v>
      </c>
      <c r="O87" s="181">
        <v>7</v>
      </c>
      <c r="P87" s="321"/>
      <c r="Q87" s="181">
        <v>2</v>
      </c>
      <c r="R87" s="43"/>
      <c r="S87" s="49"/>
      <c r="T87" s="304"/>
      <c r="U87" s="304"/>
      <c r="V87" s="304"/>
      <c r="W87" s="304"/>
      <c r="X87" s="560" t="s">
        <v>984</v>
      </c>
      <c r="Y87" s="304"/>
      <c r="AB87" s="331"/>
    </row>
    <row r="88" spans="1:56">
      <c r="B88" s="51">
        <v>1</v>
      </c>
      <c r="C88" s="51" t="s">
        <v>115</v>
      </c>
      <c r="D88" s="51" t="s">
        <v>115</v>
      </c>
      <c r="E88" s="47" t="s">
        <v>292</v>
      </c>
      <c r="F88" s="47">
        <v>108</v>
      </c>
      <c r="H88" s="188" t="s">
        <v>1252</v>
      </c>
      <c r="I88" s="189" t="s">
        <v>1253</v>
      </c>
      <c r="J88" s="186">
        <f t="shared" si="29"/>
        <v>0</v>
      </c>
      <c r="K88" s="304"/>
      <c r="L88" s="180"/>
      <c r="M88" s="187" t="s">
        <v>109</v>
      </c>
      <c r="N88" s="190" t="s">
        <v>937</v>
      </c>
      <c r="O88" s="181">
        <v>8</v>
      </c>
      <c r="P88" s="321"/>
      <c r="Q88" s="181"/>
      <c r="R88" s="43"/>
      <c r="S88" s="49"/>
      <c r="T88" s="304"/>
      <c r="U88" s="43" t="s">
        <v>971</v>
      </c>
      <c r="V88" s="304"/>
      <c r="W88" s="304"/>
      <c r="X88" s="561" t="s">
        <v>985</v>
      </c>
      <c r="Y88" s="85"/>
      <c r="AB88" s="332"/>
    </row>
    <row r="89" spans="1:56">
      <c r="B89" s="51">
        <v>1</v>
      </c>
      <c r="C89" s="51" t="s">
        <v>115</v>
      </c>
      <c r="D89" s="51" t="s">
        <v>115</v>
      </c>
      <c r="E89" s="47" t="s">
        <v>1282</v>
      </c>
      <c r="F89" s="47">
        <v>109</v>
      </c>
      <c r="G89" s="2" t="s">
        <v>1378</v>
      </c>
      <c r="H89" s="188" t="s">
        <v>60</v>
      </c>
      <c r="I89" s="189" t="s">
        <v>1012</v>
      </c>
      <c r="J89" s="186">
        <f t="shared" si="29"/>
        <v>0</v>
      </c>
      <c r="K89" s="304"/>
      <c r="L89" s="180"/>
      <c r="M89" s="187" t="s">
        <v>183</v>
      </c>
      <c r="N89" s="190" t="s">
        <v>938</v>
      </c>
      <c r="O89" s="181">
        <v>9</v>
      </c>
      <c r="P89" s="321"/>
      <c r="Q89" s="181" t="s">
        <v>1033</v>
      </c>
      <c r="R89" s="43"/>
      <c r="S89" s="49"/>
      <c r="T89" s="304"/>
      <c r="U89" s="181"/>
      <c r="V89" s="304"/>
      <c r="W89" s="304"/>
      <c r="X89" s="560" t="s">
        <v>978</v>
      </c>
      <c r="Y89" s="304"/>
      <c r="AB89" s="332"/>
    </row>
    <row r="90" spans="1:56">
      <c r="B90" s="51">
        <v>1</v>
      </c>
      <c r="C90" s="51" t="s">
        <v>115</v>
      </c>
      <c r="D90" s="51" t="s">
        <v>115</v>
      </c>
      <c r="E90" s="47" t="s">
        <v>294</v>
      </c>
      <c r="F90" s="47">
        <v>110</v>
      </c>
      <c r="H90" s="188" t="s">
        <v>31</v>
      </c>
      <c r="I90" s="189" t="s">
        <v>1014</v>
      </c>
      <c r="J90" s="186">
        <f t="shared" si="29"/>
        <v>0</v>
      </c>
      <c r="K90" s="304"/>
      <c r="L90" s="180"/>
      <c r="M90" s="187" t="s">
        <v>45</v>
      </c>
      <c r="N90" s="190" t="s">
        <v>36</v>
      </c>
      <c r="O90" s="181">
        <v>10</v>
      </c>
      <c r="P90" s="321"/>
      <c r="Q90" s="181" t="s">
        <v>1034</v>
      </c>
      <c r="R90" s="43"/>
      <c r="S90" s="49"/>
      <c r="T90" s="304"/>
      <c r="U90" s="181" t="s">
        <v>62</v>
      </c>
      <c r="V90" s="304"/>
      <c r="W90" s="304"/>
      <c r="X90" s="562" t="s">
        <v>973</v>
      </c>
      <c r="Y90" s="305"/>
      <c r="Z90" s="308"/>
      <c r="AB90" s="49"/>
    </row>
    <row r="91" spans="1:56">
      <c r="B91" s="51">
        <v>1</v>
      </c>
      <c r="C91" s="51" t="s">
        <v>115</v>
      </c>
      <c r="D91" s="51" t="s">
        <v>115</v>
      </c>
      <c r="E91" s="47" t="s">
        <v>295</v>
      </c>
      <c r="F91" s="47">
        <v>111</v>
      </c>
      <c r="H91" s="188" t="s">
        <v>34</v>
      </c>
      <c r="I91" s="189" t="s">
        <v>1015</v>
      </c>
      <c r="J91" s="186">
        <f t="shared" si="29"/>
        <v>0</v>
      </c>
      <c r="K91" s="304"/>
      <c r="L91" s="180"/>
      <c r="M91" s="187" t="s">
        <v>941</v>
      </c>
      <c r="N91" s="190" t="s">
        <v>38</v>
      </c>
      <c r="O91" s="181">
        <v>11</v>
      </c>
      <c r="P91" s="321"/>
      <c r="Q91" s="181"/>
      <c r="R91" s="43"/>
      <c r="S91" s="49"/>
      <c r="T91" s="304"/>
      <c r="U91" s="181" t="s">
        <v>972</v>
      </c>
      <c r="V91" s="304"/>
      <c r="W91" s="304"/>
      <c r="X91" s="560" t="s">
        <v>976</v>
      </c>
      <c r="Y91" s="304"/>
      <c r="Z91" s="321"/>
      <c r="AB91" s="3"/>
    </row>
    <row r="92" spans="1:56">
      <c r="B92" s="51">
        <v>1</v>
      </c>
      <c r="C92" s="51" t="s">
        <v>115</v>
      </c>
      <c r="D92" s="51" t="s">
        <v>115</v>
      </c>
      <c r="E92" s="47" t="s">
        <v>296</v>
      </c>
      <c r="F92" s="47">
        <v>112</v>
      </c>
      <c r="H92" s="188" t="s">
        <v>18</v>
      </c>
      <c r="I92" s="189" t="s">
        <v>1016</v>
      </c>
      <c r="J92" s="186">
        <f t="shared" si="29"/>
        <v>0</v>
      </c>
      <c r="K92" s="304"/>
      <c r="L92" s="180"/>
      <c r="M92" s="187"/>
      <c r="N92" s="190" t="s">
        <v>39</v>
      </c>
      <c r="O92" s="181">
        <v>12</v>
      </c>
      <c r="P92" s="321"/>
      <c r="Q92" s="43"/>
      <c r="R92" s="43"/>
      <c r="S92" s="49"/>
      <c r="T92" s="304"/>
      <c r="U92" s="307"/>
      <c r="V92" s="304"/>
      <c r="W92" s="304"/>
      <c r="X92" s="563" t="s">
        <v>965</v>
      </c>
      <c r="Y92" s="49"/>
      <c r="Z92" s="320"/>
    </row>
    <row r="93" spans="1:56">
      <c r="B93" s="51">
        <v>1</v>
      </c>
      <c r="C93" s="51" t="s">
        <v>115</v>
      </c>
      <c r="D93" s="51" t="s">
        <v>115</v>
      </c>
      <c r="E93" s="47" t="s">
        <v>297</v>
      </c>
      <c r="F93" s="47">
        <v>113</v>
      </c>
      <c r="H93" s="188" t="s">
        <v>28</v>
      </c>
      <c r="I93" s="189" t="s">
        <v>1017</v>
      </c>
      <c r="J93" s="186">
        <f t="shared" si="29"/>
        <v>0</v>
      </c>
      <c r="K93" s="304"/>
      <c r="L93" s="180"/>
      <c r="M93" s="187"/>
      <c r="N93" s="190" t="s">
        <v>40</v>
      </c>
      <c r="O93" s="181">
        <v>13</v>
      </c>
      <c r="P93" s="321"/>
      <c r="Q93" s="43"/>
      <c r="R93" s="43"/>
      <c r="S93" s="49"/>
      <c r="T93" s="304"/>
      <c r="U93" s="304"/>
      <c r="V93" s="304"/>
      <c r="W93" s="304"/>
      <c r="X93" s="560" t="s">
        <v>979</v>
      </c>
      <c r="Y93" s="304"/>
      <c r="Z93" s="321"/>
      <c r="AB93" s="3"/>
    </row>
    <row r="94" spans="1:56">
      <c r="B94" s="51">
        <v>1</v>
      </c>
      <c r="C94" s="51" t="s">
        <v>115</v>
      </c>
      <c r="D94" s="51" t="s">
        <v>115</v>
      </c>
      <c r="E94" s="47" t="s">
        <v>298</v>
      </c>
      <c r="F94" s="47">
        <v>114</v>
      </c>
      <c r="H94" s="188" t="s">
        <v>37</v>
      </c>
      <c r="I94" s="189" t="s">
        <v>1018</v>
      </c>
      <c r="J94" s="186">
        <f t="shared" si="29"/>
        <v>0</v>
      </c>
      <c r="K94" s="304"/>
      <c r="L94" s="180"/>
      <c r="M94" s="42"/>
      <c r="N94" s="190" t="s">
        <v>5</v>
      </c>
      <c r="O94" s="181">
        <v>14</v>
      </c>
      <c r="P94" s="321"/>
      <c r="Q94" s="43"/>
      <c r="R94" s="43"/>
      <c r="S94" s="49"/>
      <c r="T94" s="304"/>
      <c r="U94" s="304"/>
      <c r="V94" s="304"/>
      <c r="W94" s="304"/>
      <c r="X94" s="563" t="s">
        <v>981</v>
      </c>
      <c r="Y94" s="49"/>
      <c r="Z94" s="320"/>
      <c r="AB94" s="3"/>
    </row>
    <row r="95" spans="1:56">
      <c r="B95" s="51">
        <v>1</v>
      </c>
      <c r="C95" s="51" t="s">
        <v>115</v>
      </c>
      <c r="D95" s="51" t="s">
        <v>115</v>
      </c>
      <c r="E95" s="47" t="s">
        <v>299</v>
      </c>
      <c r="F95" s="47">
        <v>115</v>
      </c>
      <c r="H95" s="188"/>
      <c r="I95" s="189"/>
      <c r="J95" s="186">
        <f t="shared" si="29"/>
        <v>0</v>
      </c>
      <c r="K95" s="304"/>
      <c r="L95" s="180"/>
      <c r="M95" s="42"/>
      <c r="N95" s="190" t="s">
        <v>41</v>
      </c>
      <c r="O95" s="181">
        <v>15</v>
      </c>
      <c r="P95" s="321"/>
      <c r="Q95" s="43"/>
      <c r="R95" s="43"/>
      <c r="S95" s="49"/>
      <c r="T95" s="304"/>
      <c r="U95" s="304"/>
      <c r="V95" s="304"/>
      <c r="W95" s="304"/>
      <c r="X95" s="563" t="s">
        <v>982</v>
      </c>
      <c r="Y95" s="49"/>
      <c r="Z95" s="320"/>
    </row>
    <row r="96" spans="1:56">
      <c r="B96" s="51">
        <v>1</v>
      </c>
      <c r="C96" s="51" t="s">
        <v>115</v>
      </c>
      <c r="D96" s="51" t="s">
        <v>115</v>
      </c>
      <c r="E96" s="47" t="s">
        <v>300</v>
      </c>
      <c r="F96" s="47">
        <v>116</v>
      </c>
      <c r="H96" s="188"/>
      <c r="I96" s="189"/>
      <c r="J96" s="186">
        <f t="shared" si="29"/>
        <v>0</v>
      </c>
      <c r="K96" s="304"/>
      <c r="L96" s="180"/>
      <c r="M96" s="42"/>
      <c r="N96" s="190" t="s">
        <v>238</v>
      </c>
      <c r="O96" s="181">
        <v>16</v>
      </c>
      <c r="P96" s="321"/>
      <c r="Q96" s="43"/>
      <c r="R96" s="43"/>
      <c r="S96" s="49"/>
      <c r="T96" s="304"/>
      <c r="U96" s="304"/>
      <c r="V96" s="304"/>
      <c r="W96" s="304"/>
      <c r="X96" s="563" t="s">
        <v>980</v>
      </c>
      <c r="Y96" s="49"/>
      <c r="Z96" s="320"/>
    </row>
    <row r="97" spans="2:28">
      <c r="B97" s="51">
        <v>1</v>
      </c>
      <c r="C97" s="51" t="s">
        <v>115</v>
      </c>
      <c r="D97" s="51" t="s">
        <v>115</v>
      </c>
      <c r="E97" s="47" t="s">
        <v>301</v>
      </c>
      <c r="F97" s="47">
        <v>117</v>
      </c>
      <c r="H97" s="188"/>
      <c r="I97" s="189"/>
      <c r="J97" s="186">
        <f t="shared" si="29"/>
        <v>0</v>
      </c>
      <c r="K97" s="304"/>
      <c r="L97" s="180"/>
      <c r="M97" s="42"/>
      <c r="N97" s="190" t="s">
        <v>239</v>
      </c>
      <c r="O97" s="181">
        <v>17</v>
      </c>
      <c r="P97" s="321"/>
      <c r="Q97" s="43"/>
      <c r="R97" s="43"/>
      <c r="S97" s="49"/>
      <c r="T97" s="304"/>
      <c r="U97" s="304"/>
      <c r="V97" s="304"/>
      <c r="W97" s="304"/>
      <c r="X97" s="561" t="s">
        <v>983</v>
      </c>
      <c r="Y97" s="85"/>
      <c r="Z97" s="333"/>
      <c r="AB97" s="306"/>
    </row>
    <row r="98" spans="2:28">
      <c r="B98" s="51">
        <v>1</v>
      </c>
      <c r="C98" s="51" t="s">
        <v>115</v>
      </c>
      <c r="D98" s="51" t="s">
        <v>115</v>
      </c>
      <c r="E98" s="47" t="s">
        <v>302</v>
      </c>
      <c r="F98" s="47">
        <v>118</v>
      </c>
      <c r="H98" s="308"/>
      <c r="I98" s="309"/>
      <c r="J98" s="180"/>
      <c r="K98" s="304"/>
      <c r="L98" s="180"/>
      <c r="M98" s="42"/>
      <c r="N98" s="190" t="s">
        <v>44</v>
      </c>
      <c r="O98" s="181">
        <v>18</v>
      </c>
      <c r="P98" s="321"/>
      <c r="Q98" s="43"/>
      <c r="R98" s="43"/>
      <c r="S98" s="49"/>
      <c r="T98" s="304"/>
      <c r="U98" s="43" t="s">
        <v>1106</v>
      </c>
      <c r="V98" s="304"/>
      <c r="W98" s="304"/>
      <c r="X98" s="561" t="s">
        <v>1030</v>
      </c>
      <c r="Y98" s="85"/>
      <c r="Z98" s="333"/>
    </row>
    <row r="99" spans="2:28">
      <c r="B99" s="51">
        <v>1</v>
      </c>
      <c r="C99" s="51" t="s">
        <v>115</v>
      </c>
      <c r="D99" s="51" t="s">
        <v>115</v>
      </c>
      <c r="E99" s="47" t="s">
        <v>303</v>
      </c>
      <c r="F99" s="47">
        <v>119</v>
      </c>
      <c r="H99" s="42" t="s">
        <v>16</v>
      </c>
      <c r="I99" s="192"/>
      <c r="J99" s="42" t="s">
        <v>17</v>
      </c>
      <c r="K99" s="304"/>
      <c r="L99" s="180"/>
      <c r="M99" s="42"/>
      <c r="N99" s="190" t="s">
        <v>45</v>
      </c>
      <c r="O99" s="181">
        <v>19</v>
      </c>
      <c r="P99" s="321"/>
      <c r="Q99" s="43"/>
      <c r="R99" s="43"/>
      <c r="S99" s="49"/>
      <c r="T99" s="304"/>
      <c r="U99" s="181"/>
      <c r="V99" s="304"/>
      <c r="W99" s="304"/>
      <c r="X99" s="560"/>
      <c r="Y99" s="304"/>
      <c r="Z99" s="321"/>
    </row>
    <row r="100" spans="2:28">
      <c r="B100" s="51">
        <v>1</v>
      </c>
      <c r="C100" s="51" t="s">
        <v>115</v>
      </c>
      <c r="D100" s="51" t="s">
        <v>115</v>
      </c>
      <c r="E100" s="47" t="s">
        <v>304</v>
      </c>
      <c r="F100" s="47">
        <v>120</v>
      </c>
      <c r="H100" s="185"/>
      <c r="I100" s="189"/>
      <c r="J100" s="186"/>
      <c r="K100" s="304"/>
      <c r="L100" s="180"/>
      <c r="M100" s="42"/>
      <c r="N100" s="190" t="s">
        <v>46</v>
      </c>
      <c r="O100" s="181">
        <v>20</v>
      </c>
      <c r="P100" s="321"/>
      <c r="Q100" s="43"/>
      <c r="R100" s="43"/>
      <c r="S100" s="49"/>
      <c r="T100" s="304"/>
      <c r="U100" s="181" t="s">
        <v>249</v>
      </c>
      <c r="V100" s="304"/>
      <c r="W100" s="304"/>
      <c r="X100" s="560"/>
      <c r="Y100" s="304"/>
      <c r="Z100" s="321"/>
    </row>
    <row r="101" spans="2:28">
      <c r="B101" s="51">
        <v>1</v>
      </c>
      <c r="C101" s="51" t="s">
        <v>115</v>
      </c>
      <c r="D101" s="51" t="s">
        <v>115</v>
      </c>
      <c r="E101" s="47" t="s">
        <v>305</v>
      </c>
      <c r="F101" s="47">
        <v>121</v>
      </c>
      <c r="H101" s="185" t="s">
        <v>1254</v>
      </c>
      <c r="I101" s="189" t="s">
        <v>1256</v>
      </c>
      <c r="J101" s="186">
        <f>COUNTIF($AT$34:$AU$54,I101)</f>
        <v>0</v>
      </c>
      <c r="K101" s="304"/>
      <c r="L101" s="180"/>
      <c r="M101" s="42"/>
      <c r="N101" s="190" t="s">
        <v>248</v>
      </c>
      <c r="O101" s="181">
        <v>21</v>
      </c>
      <c r="P101" s="321"/>
      <c r="Q101" s="43"/>
      <c r="R101" s="43"/>
      <c r="S101" s="49"/>
      <c r="T101" s="304"/>
      <c r="U101" s="181" t="s">
        <v>250</v>
      </c>
      <c r="V101" s="304"/>
      <c r="W101" s="304"/>
      <c r="X101" s="560"/>
      <c r="Y101" s="304"/>
      <c r="Z101" s="321"/>
    </row>
    <row r="102" spans="2:28">
      <c r="B102" s="51">
        <v>1</v>
      </c>
      <c r="C102" s="51" t="s">
        <v>115</v>
      </c>
      <c r="D102" s="51" t="s">
        <v>115</v>
      </c>
      <c r="E102" s="47" t="s">
        <v>306</v>
      </c>
      <c r="F102" s="47">
        <v>122</v>
      </c>
      <c r="H102" s="185" t="s">
        <v>1255</v>
      </c>
      <c r="I102" s="189" t="s">
        <v>1257</v>
      </c>
      <c r="J102" s="186">
        <f t="shared" ref="J102:J115" si="30">COUNTIF($AT$34:$AU$54,I102)</f>
        <v>0</v>
      </c>
      <c r="K102" s="304"/>
      <c r="L102" s="180"/>
      <c r="M102" s="42"/>
      <c r="N102" s="190"/>
      <c r="O102" s="303"/>
      <c r="P102" s="321"/>
      <c r="Q102" s="43"/>
      <c r="R102" s="43"/>
      <c r="S102" s="49"/>
      <c r="T102" s="304"/>
      <c r="U102" s="181" t="s">
        <v>251</v>
      </c>
      <c r="V102" s="304"/>
      <c r="W102" s="304"/>
      <c r="X102" s="564"/>
      <c r="Y102" s="304"/>
      <c r="Z102" s="321"/>
    </row>
    <row r="103" spans="2:28">
      <c r="B103" s="51">
        <v>1</v>
      </c>
      <c r="C103" s="51" t="s">
        <v>115</v>
      </c>
      <c r="D103" s="51" t="s">
        <v>115</v>
      </c>
      <c r="E103" s="47" t="s">
        <v>307</v>
      </c>
      <c r="F103" s="47">
        <v>123</v>
      </c>
      <c r="H103" s="185" t="s">
        <v>1</v>
      </c>
      <c r="I103" s="189" t="s">
        <v>1020</v>
      </c>
      <c r="J103" s="186">
        <f t="shared" si="30"/>
        <v>0</v>
      </c>
      <c r="K103" s="304"/>
      <c r="L103" s="180"/>
      <c r="M103" s="42"/>
      <c r="N103" s="190"/>
      <c r="O103" s="303"/>
      <c r="P103" s="321"/>
      <c r="Q103" s="43"/>
      <c r="R103" s="43"/>
      <c r="S103" s="49"/>
      <c r="T103" s="304"/>
      <c r="U103" s="181" t="s">
        <v>252</v>
      </c>
      <c r="V103" s="304"/>
      <c r="W103" s="304"/>
      <c r="X103" s="564"/>
      <c r="Y103" s="304"/>
      <c r="Z103" s="321"/>
    </row>
    <row r="104" spans="2:28">
      <c r="B104" s="51">
        <v>1</v>
      </c>
      <c r="C104" s="51" t="s">
        <v>115</v>
      </c>
      <c r="D104" s="51" t="s">
        <v>115</v>
      </c>
      <c r="E104" s="47" t="s">
        <v>115</v>
      </c>
      <c r="F104" s="47">
        <v>124</v>
      </c>
      <c r="H104" s="185" t="s">
        <v>2</v>
      </c>
      <c r="I104" s="189" t="s">
        <v>1021</v>
      </c>
      <c r="J104" s="186">
        <f t="shared" si="30"/>
        <v>0</v>
      </c>
      <c r="K104" s="304"/>
      <c r="L104" s="180"/>
      <c r="M104" s="42"/>
      <c r="N104" s="194"/>
      <c r="O104" s="44"/>
      <c r="P104" s="321"/>
      <c r="Q104" s="43"/>
      <c r="R104" s="43"/>
      <c r="S104" s="49"/>
      <c r="T104" s="304"/>
      <c r="U104" s="181" t="s">
        <v>254</v>
      </c>
      <c r="V104" s="304"/>
      <c r="W104" s="304"/>
      <c r="X104" s="564"/>
      <c r="Y104" s="304"/>
      <c r="Z104" s="321"/>
    </row>
    <row r="105" spans="2:28">
      <c r="B105" s="51">
        <v>1</v>
      </c>
      <c r="C105" s="51" t="s">
        <v>115</v>
      </c>
      <c r="D105" s="51" t="s">
        <v>115</v>
      </c>
      <c r="E105" s="47" t="s">
        <v>308</v>
      </c>
      <c r="F105" s="47">
        <v>125</v>
      </c>
      <c r="H105" s="185" t="s">
        <v>3</v>
      </c>
      <c r="I105" s="189" t="s">
        <v>1022</v>
      </c>
      <c r="J105" s="186">
        <f t="shared" si="30"/>
        <v>0</v>
      </c>
      <c r="K105" s="304"/>
      <c r="L105" s="180"/>
      <c r="M105" s="42"/>
      <c r="N105" s="44"/>
      <c r="O105" s="44"/>
      <c r="P105" s="321"/>
      <c r="Q105" s="43"/>
      <c r="R105" s="43"/>
      <c r="S105" s="49"/>
      <c r="T105" s="304"/>
      <c r="U105" s="181" t="s">
        <v>253</v>
      </c>
      <c r="V105" s="304"/>
      <c r="W105" s="304"/>
      <c r="X105" s="564"/>
      <c r="Y105" s="304"/>
      <c r="Z105" s="321"/>
    </row>
    <row r="106" spans="2:28">
      <c r="B106" s="47">
        <v>1</v>
      </c>
      <c r="C106" s="47" t="s">
        <v>115</v>
      </c>
      <c r="D106" s="47" t="s">
        <v>115</v>
      </c>
      <c r="E106" s="47" t="s">
        <v>309</v>
      </c>
      <c r="F106" s="47">
        <v>126</v>
      </c>
      <c r="H106" s="188" t="s">
        <v>59</v>
      </c>
      <c r="I106" s="189" t="s">
        <v>1258</v>
      </c>
      <c r="J106" s="186">
        <f t="shared" si="30"/>
        <v>0</v>
      </c>
      <c r="K106" s="304"/>
      <c r="L106" s="180"/>
      <c r="M106" s="42"/>
      <c r="N106" s="44"/>
      <c r="O106" s="44"/>
      <c r="P106" s="321"/>
      <c r="Q106" s="43"/>
      <c r="R106" s="43"/>
      <c r="S106" s="49"/>
      <c r="T106" s="304"/>
      <c r="U106" s="181" t="s">
        <v>946</v>
      </c>
      <c r="V106" s="304"/>
      <c r="W106" s="304"/>
      <c r="X106" s="564"/>
      <c r="Y106" s="304"/>
      <c r="Z106" s="321"/>
    </row>
    <row r="107" spans="2:28">
      <c r="B107" s="51">
        <v>1</v>
      </c>
      <c r="C107" s="51" t="s">
        <v>115</v>
      </c>
      <c r="D107" s="51" t="s">
        <v>115</v>
      </c>
      <c r="E107" s="47" t="s">
        <v>310</v>
      </c>
      <c r="F107" s="47">
        <v>127</v>
      </c>
      <c r="H107" s="185" t="s">
        <v>4</v>
      </c>
      <c r="I107" s="189" t="s">
        <v>1023</v>
      </c>
      <c r="J107" s="186">
        <f t="shared" si="30"/>
        <v>0</v>
      </c>
      <c r="K107" s="304"/>
      <c r="L107" s="180"/>
      <c r="M107" s="42"/>
      <c r="N107" s="44"/>
      <c r="O107" s="44"/>
      <c r="P107" s="321"/>
      <c r="Q107" s="43"/>
      <c r="R107" s="43"/>
      <c r="S107" s="49"/>
      <c r="T107" s="304"/>
      <c r="U107" s="181" t="s">
        <v>1041</v>
      </c>
      <c r="V107" s="304"/>
      <c r="W107" s="304"/>
      <c r="X107" s="564"/>
      <c r="Y107" s="304"/>
      <c r="Z107" s="321"/>
    </row>
    <row r="108" spans="2:28">
      <c r="B108" s="51">
        <v>1</v>
      </c>
      <c r="C108" s="51" t="s">
        <v>115</v>
      </c>
      <c r="D108" s="51" t="s">
        <v>115</v>
      </c>
      <c r="E108" s="47" t="s">
        <v>311</v>
      </c>
      <c r="F108" s="47">
        <v>128</v>
      </c>
      <c r="H108" s="185" t="s">
        <v>31</v>
      </c>
      <c r="I108" s="189" t="s">
        <v>1025</v>
      </c>
      <c r="J108" s="186">
        <f t="shared" si="30"/>
        <v>0</v>
      </c>
      <c r="K108" s="304"/>
      <c r="L108" s="180"/>
      <c r="M108" s="42"/>
      <c r="N108" s="44"/>
      <c r="O108" s="44"/>
      <c r="P108" s="321"/>
      <c r="Q108" s="43"/>
      <c r="R108" s="43"/>
      <c r="S108" s="49"/>
      <c r="T108" s="304"/>
      <c r="U108" s="181"/>
      <c r="V108" s="304"/>
      <c r="W108" s="304"/>
      <c r="X108" s="564"/>
      <c r="Y108" s="304"/>
      <c r="Z108" s="321"/>
    </row>
    <row r="109" spans="2:28">
      <c r="B109" s="51">
        <v>1</v>
      </c>
      <c r="C109" s="51" t="s">
        <v>115</v>
      </c>
      <c r="D109" s="51" t="s">
        <v>115</v>
      </c>
      <c r="E109" s="47" t="s">
        <v>312</v>
      </c>
      <c r="F109" s="47">
        <v>129</v>
      </c>
      <c r="H109" s="185" t="s">
        <v>18</v>
      </c>
      <c r="I109" s="189" t="s">
        <v>1026</v>
      </c>
      <c r="J109" s="186">
        <f t="shared" si="30"/>
        <v>0</v>
      </c>
      <c r="K109" s="304"/>
      <c r="L109" s="180"/>
      <c r="M109" s="42"/>
      <c r="N109" s="44"/>
      <c r="O109" s="44"/>
      <c r="P109" s="321"/>
      <c r="Q109" s="43"/>
      <c r="R109" s="43"/>
      <c r="S109" s="49"/>
      <c r="T109" s="304"/>
      <c r="U109" s="181"/>
      <c r="V109" s="304"/>
      <c r="W109" s="304"/>
      <c r="X109" s="564"/>
      <c r="Y109" s="304"/>
      <c r="Z109" s="321"/>
    </row>
    <row r="110" spans="2:28">
      <c r="B110" s="51">
        <v>1</v>
      </c>
      <c r="C110" s="51" t="s">
        <v>115</v>
      </c>
      <c r="D110" s="51" t="s">
        <v>115</v>
      </c>
      <c r="E110" s="47" t="s">
        <v>313</v>
      </c>
      <c r="F110" s="47">
        <v>130</v>
      </c>
      <c r="H110" s="185" t="s">
        <v>28</v>
      </c>
      <c r="I110" s="189" t="s">
        <v>1027</v>
      </c>
      <c r="J110" s="186">
        <f t="shared" si="30"/>
        <v>0</v>
      </c>
      <c r="K110" s="304"/>
      <c r="L110" s="180"/>
      <c r="M110" s="42"/>
      <c r="N110" s="43"/>
      <c r="O110" s="43"/>
      <c r="P110" s="321"/>
      <c r="Q110" s="195"/>
      <c r="R110" s="43"/>
      <c r="S110" s="49"/>
      <c r="T110" s="304"/>
      <c r="U110" s="304"/>
      <c r="V110" s="304"/>
      <c r="W110" s="304"/>
      <c r="X110" s="564"/>
      <c r="Y110" s="304"/>
      <c r="Z110" s="321"/>
    </row>
    <row r="111" spans="2:28">
      <c r="B111" s="51">
        <v>1</v>
      </c>
      <c r="C111" s="51" t="s">
        <v>115</v>
      </c>
      <c r="D111" s="51" t="s">
        <v>115</v>
      </c>
      <c r="E111" s="47" t="s">
        <v>314</v>
      </c>
      <c r="F111" s="47">
        <v>131</v>
      </c>
      <c r="H111" s="185" t="s">
        <v>35</v>
      </c>
      <c r="I111" s="189" t="s">
        <v>1028</v>
      </c>
      <c r="J111" s="186">
        <f t="shared" si="30"/>
        <v>0</v>
      </c>
      <c r="K111" s="304"/>
      <c r="L111" s="180"/>
      <c r="M111" s="42"/>
      <c r="N111" s="43"/>
      <c r="O111" s="43"/>
      <c r="P111" s="321"/>
      <c r="Q111" s="43"/>
      <c r="R111" s="43"/>
      <c r="S111" s="49"/>
      <c r="T111" s="304"/>
      <c r="U111" s="304"/>
      <c r="V111" s="304"/>
      <c r="W111" s="304"/>
      <c r="X111" s="564"/>
      <c r="Y111" s="304"/>
      <c r="Z111" s="321"/>
    </row>
    <row r="112" spans="2:28">
      <c r="B112" s="51">
        <v>1</v>
      </c>
      <c r="C112" s="51" t="s">
        <v>115</v>
      </c>
      <c r="D112" s="51" t="s">
        <v>115</v>
      </c>
      <c r="E112" s="47" t="s">
        <v>315</v>
      </c>
      <c r="F112" s="47">
        <v>132</v>
      </c>
      <c r="H112" s="185"/>
      <c r="I112" s="189"/>
      <c r="J112" s="186">
        <f t="shared" si="30"/>
        <v>0</v>
      </c>
      <c r="K112" s="304"/>
      <c r="L112" s="304"/>
      <c r="M112" s="43"/>
      <c r="N112" s="43"/>
      <c r="O112" s="43"/>
      <c r="P112" s="321"/>
      <c r="Q112" s="43"/>
      <c r="R112" s="43"/>
      <c r="S112" s="49"/>
      <c r="T112" s="304"/>
      <c r="U112" s="304"/>
      <c r="V112" s="304"/>
      <c r="W112" s="304"/>
      <c r="X112" s="564"/>
      <c r="Y112" s="304"/>
      <c r="Z112" s="321"/>
    </row>
    <row r="113" spans="2:19">
      <c r="B113" s="51">
        <v>1</v>
      </c>
      <c r="C113" s="51" t="s">
        <v>115</v>
      </c>
      <c r="D113" s="51" t="s">
        <v>115</v>
      </c>
      <c r="E113" s="47" t="s">
        <v>316</v>
      </c>
      <c r="F113" s="47">
        <v>133</v>
      </c>
      <c r="H113" s="185"/>
      <c r="I113" s="189"/>
      <c r="J113" s="186">
        <f t="shared" si="30"/>
        <v>0</v>
      </c>
      <c r="S113" s="49"/>
    </row>
    <row r="114" spans="2:19">
      <c r="B114" s="51">
        <v>1</v>
      </c>
      <c r="C114" s="51" t="s">
        <v>115</v>
      </c>
      <c r="D114" s="51" t="s">
        <v>115</v>
      </c>
      <c r="E114" s="47" t="s">
        <v>317</v>
      </c>
      <c r="F114" s="47">
        <v>134</v>
      </c>
      <c r="H114" s="185"/>
      <c r="I114" s="189"/>
      <c r="J114" s="186">
        <f t="shared" si="30"/>
        <v>0</v>
      </c>
      <c r="S114" s="49"/>
    </row>
    <row r="115" spans="2:19">
      <c r="B115" s="51">
        <v>1</v>
      </c>
      <c r="C115" s="51" t="s">
        <v>115</v>
      </c>
      <c r="D115" s="51" t="s">
        <v>115</v>
      </c>
      <c r="E115" s="47" t="s">
        <v>318</v>
      </c>
      <c r="F115" s="47">
        <v>135</v>
      </c>
      <c r="H115" s="185"/>
      <c r="I115" s="189"/>
      <c r="J115" s="186">
        <f t="shared" si="30"/>
        <v>0</v>
      </c>
      <c r="S115" s="49"/>
    </row>
    <row r="116" spans="2:19">
      <c r="B116" s="51">
        <v>1</v>
      </c>
      <c r="C116" s="51" t="s">
        <v>115</v>
      </c>
      <c r="D116" s="51" t="s">
        <v>115</v>
      </c>
      <c r="E116" s="47" t="s">
        <v>319</v>
      </c>
      <c r="F116" s="47">
        <v>136</v>
      </c>
      <c r="H116" s="180"/>
      <c r="I116" s="180"/>
      <c r="J116" s="180"/>
    </row>
    <row r="117" spans="2:19">
      <c r="B117" s="51">
        <v>1</v>
      </c>
      <c r="C117" s="51" t="s">
        <v>115</v>
      </c>
      <c r="D117" s="51" t="s">
        <v>115</v>
      </c>
      <c r="E117" s="47" t="s">
        <v>320</v>
      </c>
      <c r="F117" s="47">
        <v>137</v>
      </c>
      <c r="H117" s="180"/>
      <c r="I117" s="180"/>
      <c r="J117" s="180" t="s">
        <v>17</v>
      </c>
    </row>
    <row r="118" spans="2:19">
      <c r="B118" s="51">
        <v>1</v>
      </c>
      <c r="C118" s="51" t="s">
        <v>115</v>
      </c>
      <c r="D118" s="51" t="s">
        <v>115</v>
      </c>
      <c r="E118" s="47" t="s">
        <v>321</v>
      </c>
      <c r="F118" s="47">
        <v>138</v>
      </c>
      <c r="H118" s="185" t="s">
        <v>54</v>
      </c>
      <c r="I118" s="189" t="s">
        <v>1274</v>
      </c>
      <c r="J118" s="186">
        <f>COUNTIF($AT$11:$AU$31,I118)</f>
        <v>0</v>
      </c>
    </row>
    <row r="119" spans="2:19">
      <c r="B119" s="51">
        <v>1</v>
      </c>
      <c r="C119" s="51" t="s">
        <v>115</v>
      </c>
      <c r="D119" s="51" t="s">
        <v>115</v>
      </c>
      <c r="E119" s="47" t="s">
        <v>322</v>
      </c>
      <c r="F119" s="47">
        <v>139</v>
      </c>
      <c r="H119" s="185"/>
      <c r="I119" s="189" t="s">
        <v>1024</v>
      </c>
      <c r="J119" s="186">
        <f>COUNTIF($AT$34:$AU$54,I119)</f>
        <v>0</v>
      </c>
    </row>
    <row r="120" spans="2:19">
      <c r="B120" s="51">
        <v>1</v>
      </c>
      <c r="C120" s="51" t="s">
        <v>115</v>
      </c>
      <c r="D120" s="51" t="s">
        <v>115</v>
      </c>
      <c r="E120" s="47" t="s">
        <v>323</v>
      </c>
      <c r="F120" s="47">
        <v>140</v>
      </c>
      <c r="H120" s="43"/>
      <c r="I120" s="43"/>
      <c r="J120" s="43"/>
    </row>
    <row r="121" spans="2:19">
      <c r="B121" s="51">
        <v>1</v>
      </c>
      <c r="C121" s="51" t="s">
        <v>115</v>
      </c>
      <c r="D121" s="51" t="s">
        <v>115</v>
      </c>
      <c r="E121" s="47" t="s">
        <v>324</v>
      </c>
      <c r="F121" s="47">
        <v>141</v>
      </c>
    </row>
    <row r="122" spans="2:19">
      <c r="B122" s="51">
        <v>1</v>
      </c>
      <c r="C122" s="51" t="s">
        <v>115</v>
      </c>
      <c r="D122" s="51" t="s">
        <v>115</v>
      </c>
      <c r="E122" s="47" t="s">
        <v>325</v>
      </c>
      <c r="F122" s="47">
        <v>142</v>
      </c>
    </row>
    <row r="123" spans="2:19">
      <c r="B123" s="51">
        <v>1</v>
      </c>
      <c r="C123" s="51" t="s">
        <v>115</v>
      </c>
      <c r="D123" s="51" t="s">
        <v>115</v>
      </c>
      <c r="E123" s="47" t="s">
        <v>326</v>
      </c>
      <c r="F123" s="47">
        <v>143</v>
      </c>
    </row>
    <row r="124" spans="2:19">
      <c r="B124" s="51">
        <v>1</v>
      </c>
      <c r="C124" s="51" t="s">
        <v>115</v>
      </c>
      <c r="D124" s="51" t="s">
        <v>115</v>
      </c>
      <c r="E124" s="47" t="s">
        <v>1283</v>
      </c>
      <c r="F124" s="47">
        <v>144</v>
      </c>
      <c r="G124" s="2" t="s">
        <v>1378</v>
      </c>
    </row>
    <row r="125" spans="2:19">
      <c r="B125" s="51">
        <v>1</v>
      </c>
      <c r="C125" s="51" t="s">
        <v>115</v>
      </c>
      <c r="D125" s="51" t="s">
        <v>115</v>
      </c>
      <c r="E125" s="47" t="s">
        <v>328</v>
      </c>
      <c r="F125" s="47">
        <v>145</v>
      </c>
    </row>
    <row r="126" spans="2:19">
      <c r="B126" s="51">
        <v>1</v>
      </c>
      <c r="C126" s="51" t="s">
        <v>115</v>
      </c>
      <c r="D126" s="51" t="s">
        <v>115</v>
      </c>
      <c r="E126" s="47" t="s">
        <v>1284</v>
      </c>
      <c r="F126" s="47">
        <v>146</v>
      </c>
    </row>
    <row r="127" spans="2:19">
      <c r="B127" s="51">
        <v>1</v>
      </c>
      <c r="C127" s="51" t="s">
        <v>115</v>
      </c>
      <c r="D127" s="51" t="s">
        <v>115</v>
      </c>
      <c r="E127" s="47" t="s">
        <v>1285</v>
      </c>
      <c r="F127" s="47">
        <v>147</v>
      </c>
      <c r="G127" s="2" t="s">
        <v>1378</v>
      </c>
    </row>
    <row r="128" spans="2:19">
      <c r="B128" s="51">
        <v>1</v>
      </c>
      <c r="C128" s="51" t="s">
        <v>115</v>
      </c>
      <c r="D128" s="51" t="s">
        <v>115</v>
      </c>
      <c r="E128" s="47" t="s">
        <v>331</v>
      </c>
      <c r="F128" s="47">
        <v>148</v>
      </c>
    </row>
    <row r="129" spans="2:7">
      <c r="B129" s="51">
        <v>1</v>
      </c>
      <c r="C129" s="51" t="s">
        <v>115</v>
      </c>
      <c r="D129" s="51" t="s">
        <v>115</v>
      </c>
      <c r="E129" s="47" t="s">
        <v>332</v>
      </c>
      <c r="F129" s="47">
        <v>149</v>
      </c>
    </row>
    <row r="130" spans="2:7">
      <c r="B130" s="51">
        <v>1</v>
      </c>
      <c r="C130" s="51" t="s">
        <v>115</v>
      </c>
      <c r="D130" s="51" t="s">
        <v>115</v>
      </c>
      <c r="E130" s="47" t="s">
        <v>333</v>
      </c>
      <c r="F130" s="47">
        <v>150</v>
      </c>
    </row>
    <row r="131" spans="2:7">
      <c r="B131" s="52">
        <v>1</v>
      </c>
      <c r="C131" s="52" t="s">
        <v>115</v>
      </c>
      <c r="D131" s="493" t="s">
        <v>115</v>
      </c>
      <c r="E131" s="493" t="s">
        <v>334</v>
      </c>
      <c r="F131" s="47">
        <v>151</v>
      </c>
    </row>
    <row r="132" spans="2:7">
      <c r="B132" s="52">
        <v>1</v>
      </c>
      <c r="C132" s="52" t="s">
        <v>115</v>
      </c>
      <c r="D132" s="52" t="s">
        <v>115</v>
      </c>
      <c r="E132" s="493" t="s">
        <v>1286</v>
      </c>
      <c r="F132" s="47">
        <v>152</v>
      </c>
      <c r="G132" s="2" t="s">
        <v>1378</v>
      </c>
    </row>
    <row r="133" spans="2:7">
      <c r="B133" s="52">
        <v>1</v>
      </c>
      <c r="C133" s="52" t="s">
        <v>115</v>
      </c>
      <c r="D133" s="52" t="s">
        <v>115</v>
      </c>
      <c r="E133" s="493" t="s">
        <v>336</v>
      </c>
      <c r="F133" s="47">
        <v>153</v>
      </c>
    </row>
    <row r="134" spans="2:7">
      <c r="B134" s="52">
        <v>1</v>
      </c>
      <c r="C134" s="52" t="s">
        <v>115</v>
      </c>
      <c r="D134" s="52" t="s">
        <v>115</v>
      </c>
      <c r="E134" s="493" t="s">
        <v>337</v>
      </c>
      <c r="F134" s="47">
        <v>154</v>
      </c>
    </row>
    <row r="135" spans="2:7">
      <c r="B135" s="53">
        <v>1</v>
      </c>
      <c r="C135" s="53" t="s">
        <v>115</v>
      </c>
      <c r="D135" s="53" t="s">
        <v>115</v>
      </c>
      <c r="E135" s="536" t="s">
        <v>338</v>
      </c>
      <c r="F135" s="47">
        <v>155</v>
      </c>
    </row>
    <row r="136" spans="2:7">
      <c r="B136" s="51">
        <v>1</v>
      </c>
      <c r="C136" s="51" t="s">
        <v>115</v>
      </c>
      <c r="D136" s="51" t="s">
        <v>115</v>
      </c>
      <c r="E136" s="47" t="s">
        <v>339</v>
      </c>
      <c r="F136" s="47">
        <v>156</v>
      </c>
    </row>
    <row r="137" spans="2:7">
      <c r="B137" s="51">
        <v>1</v>
      </c>
      <c r="C137" s="51" t="s">
        <v>115</v>
      </c>
      <c r="D137" s="51" t="s">
        <v>115</v>
      </c>
      <c r="E137" s="47" t="s">
        <v>340</v>
      </c>
      <c r="F137" s="47">
        <v>157</v>
      </c>
    </row>
    <row r="138" spans="2:7">
      <c r="B138" s="51">
        <v>1</v>
      </c>
      <c r="C138" s="51" t="s">
        <v>115</v>
      </c>
      <c r="D138" s="51" t="s">
        <v>115</v>
      </c>
      <c r="E138" s="47" t="s">
        <v>341</v>
      </c>
      <c r="F138" s="47">
        <v>158</v>
      </c>
    </row>
    <row r="139" spans="2:7">
      <c r="B139" s="51">
        <v>1</v>
      </c>
      <c r="C139" s="51" t="s">
        <v>115</v>
      </c>
      <c r="D139" s="51" t="s">
        <v>115</v>
      </c>
      <c r="E139" s="47" t="s">
        <v>342</v>
      </c>
      <c r="F139" s="47">
        <v>159</v>
      </c>
    </row>
    <row r="140" spans="2:7">
      <c r="B140" s="51">
        <v>1</v>
      </c>
      <c r="C140" s="51" t="s">
        <v>115</v>
      </c>
      <c r="D140" s="51" t="s">
        <v>115</v>
      </c>
      <c r="E140" s="47" t="s">
        <v>343</v>
      </c>
      <c r="F140" s="47">
        <v>160</v>
      </c>
    </row>
    <row r="141" spans="2:7">
      <c r="B141" s="51">
        <v>1</v>
      </c>
      <c r="C141" s="51" t="s">
        <v>115</v>
      </c>
      <c r="D141" s="51" t="s">
        <v>115</v>
      </c>
      <c r="E141" s="47" t="s">
        <v>344</v>
      </c>
      <c r="F141" s="47">
        <v>161</v>
      </c>
    </row>
    <row r="142" spans="2:7">
      <c r="B142" s="47">
        <v>1</v>
      </c>
      <c r="C142" s="47" t="s">
        <v>115</v>
      </c>
      <c r="D142" s="47" t="s">
        <v>115</v>
      </c>
      <c r="E142" s="47" t="s">
        <v>345</v>
      </c>
      <c r="F142" s="47">
        <v>162</v>
      </c>
    </row>
    <row r="143" spans="2:7">
      <c r="B143" s="47">
        <v>1</v>
      </c>
      <c r="C143" s="47" t="s">
        <v>115</v>
      </c>
      <c r="D143" s="47" t="s">
        <v>115</v>
      </c>
      <c r="E143" s="47" t="s">
        <v>347</v>
      </c>
      <c r="F143" s="47">
        <v>163</v>
      </c>
    </row>
    <row r="144" spans="2:7">
      <c r="B144" s="47">
        <v>1</v>
      </c>
      <c r="C144" s="47" t="s">
        <v>115</v>
      </c>
      <c r="D144" s="47" t="s">
        <v>115</v>
      </c>
      <c r="E144" s="47" t="s">
        <v>348</v>
      </c>
      <c r="F144" s="47">
        <v>164</v>
      </c>
    </row>
    <row r="145" spans="2:6">
      <c r="B145" s="47">
        <v>1</v>
      </c>
      <c r="C145" s="47" t="s">
        <v>115</v>
      </c>
      <c r="D145" s="47" t="s">
        <v>115</v>
      </c>
      <c r="E145" s="47" t="s">
        <v>349</v>
      </c>
      <c r="F145" s="47">
        <v>165</v>
      </c>
    </row>
    <row r="146" spans="2:6">
      <c r="B146" s="47">
        <v>1</v>
      </c>
      <c r="C146" s="47" t="s">
        <v>115</v>
      </c>
      <c r="D146" s="47" t="s">
        <v>115</v>
      </c>
      <c r="E146" s="47" t="s">
        <v>350</v>
      </c>
      <c r="F146" s="47">
        <v>166</v>
      </c>
    </row>
    <row r="147" spans="2:6">
      <c r="B147" s="47">
        <v>1</v>
      </c>
      <c r="C147" s="47" t="s">
        <v>115</v>
      </c>
      <c r="D147" s="47" t="s">
        <v>115</v>
      </c>
      <c r="E147" s="47" t="s">
        <v>351</v>
      </c>
      <c r="F147" s="47">
        <v>167</v>
      </c>
    </row>
    <row r="148" spans="2:6">
      <c r="B148" s="47">
        <v>1</v>
      </c>
      <c r="C148" s="47" t="s">
        <v>115</v>
      </c>
      <c r="D148" s="47" t="s">
        <v>115</v>
      </c>
      <c r="E148" s="47" t="s">
        <v>352</v>
      </c>
      <c r="F148" s="47">
        <v>168</v>
      </c>
    </row>
    <row r="149" spans="2:6">
      <c r="B149" s="47">
        <v>1</v>
      </c>
      <c r="C149" s="47" t="s">
        <v>115</v>
      </c>
      <c r="D149" s="47" t="s">
        <v>115</v>
      </c>
      <c r="E149" s="47" t="s">
        <v>353</v>
      </c>
      <c r="F149" s="47">
        <v>169</v>
      </c>
    </row>
    <row r="150" spans="2:6">
      <c r="B150" s="47">
        <v>1</v>
      </c>
      <c r="C150" s="47" t="s">
        <v>115</v>
      </c>
      <c r="D150" s="47" t="s">
        <v>115</v>
      </c>
      <c r="E150" s="47" t="s">
        <v>354</v>
      </c>
      <c r="F150" s="47">
        <v>170</v>
      </c>
    </row>
    <row r="151" spans="2:6">
      <c r="B151" s="47">
        <v>1</v>
      </c>
      <c r="C151" s="47" t="s">
        <v>115</v>
      </c>
      <c r="D151" s="47" t="s">
        <v>115</v>
      </c>
      <c r="E151" s="47" t="s">
        <v>355</v>
      </c>
      <c r="F151" s="47">
        <v>171</v>
      </c>
    </row>
    <row r="152" spans="2:6">
      <c r="B152" s="47">
        <v>1</v>
      </c>
      <c r="C152" s="47" t="s">
        <v>115</v>
      </c>
      <c r="D152" s="47" t="s">
        <v>115</v>
      </c>
      <c r="E152" s="47" t="s">
        <v>356</v>
      </c>
      <c r="F152" s="47">
        <v>172</v>
      </c>
    </row>
    <row r="153" spans="2:6">
      <c r="B153" s="47">
        <v>1</v>
      </c>
      <c r="C153" s="47" t="s">
        <v>115</v>
      </c>
      <c r="D153" s="47" t="s">
        <v>115</v>
      </c>
      <c r="E153" s="47" t="s">
        <v>357</v>
      </c>
      <c r="F153" s="47">
        <v>173</v>
      </c>
    </row>
    <row r="154" spans="2:6">
      <c r="B154" s="47">
        <v>1</v>
      </c>
      <c r="C154" s="47" t="s">
        <v>115</v>
      </c>
      <c r="D154" s="47" t="s">
        <v>115</v>
      </c>
      <c r="E154" s="47" t="s">
        <v>358</v>
      </c>
      <c r="F154" s="47">
        <v>174</v>
      </c>
    </row>
    <row r="155" spans="2:6">
      <c r="B155" s="47">
        <v>1</v>
      </c>
      <c r="C155" s="47" t="s">
        <v>115</v>
      </c>
      <c r="D155" s="47" t="s">
        <v>115</v>
      </c>
      <c r="E155" s="47" t="s">
        <v>359</v>
      </c>
      <c r="F155" s="47">
        <v>175</v>
      </c>
    </row>
    <row r="156" spans="2:6">
      <c r="B156" s="47">
        <v>1</v>
      </c>
      <c r="C156" s="47" t="s">
        <v>115</v>
      </c>
      <c r="D156" s="47" t="s">
        <v>115</v>
      </c>
      <c r="E156" s="47" t="s">
        <v>360</v>
      </c>
      <c r="F156" s="47">
        <v>176</v>
      </c>
    </row>
    <row r="157" spans="2:6">
      <c r="B157" s="47">
        <v>1</v>
      </c>
      <c r="C157" s="47" t="s">
        <v>115</v>
      </c>
      <c r="D157" s="47" t="s">
        <v>115</v>
      </c>
      <c r="E157" s="47" t="s">
        <v>361</v>
      </c>
      <c r="F157" s="47">
        <v>177</v>
      </c>
    </row>
    <row r="158" spans="2:6">
      <c r="B158" s="47">
        <v>1</v>
      </c>
      <c r="C158" s="47" t="s">
        <v>115</v>
      </c>
      <c r="D158" s="47" t="s">
        <v>115</v>
      </c>
      <c r="E158" s="47" t="s">
        <v>362</v>
      </c>
      <c r="F158" s="47">
        <v>178</v>
      </c>
    </row>
    <row r="159" spans="2:6">
      <c r="B159" s="47">
        <v>1</v>
      </c>
      <c r="C159" s="47" t="s">
        <v>115</v>
      </c>
      <c r="D159" s="47" t="s">
        <v>115</v>
      </c>
      <c r="E159" s="47" t="s">
        <v>363</v>
      </c>
      <c r="F159" s="47">
        <v>179</v>
      </c>
    </row>
    <row r="160" spans="2:6">
      <c r="B160" s="47">
        <v>1</v>
      </c>
      <c r="C160" s="47" t="s">
        <v>115</v>
      </c>
      <c r="D160" s="47" t="s">
        <v>115</v>
      </c>
      <c r="E160" s="47" t="s">
        <v>364</v>
      </c>
      <c r="F160" s="47">
        <v>180</v>
      </c>
    </row>
    <row r="161" spans="2:7">
      <c r="B161" s="47">
        <v>1</v>
      </c>
      <c r="C161" s="47" t="s">
        <v>115</v>
      </c>
      <c r="D161" s="47" t="s">
        <v>115</v>
      </c>
      <c r="E161" s="47" t="s">
        <v>365</v>
      </c>
      <c r="F161" s="47">
        <v>181</v>
      </c>
    </row>
    <row r="162" spans="2:7">
      <c r="B162" s="47">
        <v>1</v>
      </c>
      <c r="C162" s="47" t="s">
        <v>115</v>
      </c>
      <c r="D162" s="47" t="s">
        <v>115</v>
      </c>
      <c r="E162" s="47" t="s">
        <v>1287</v>
      </c>
      <c r="F162" s="47">
        <v>182</v>
      </c>
    </row>
    <row r="163" spans="2:7">
      <c r="B163" s="47">
        <v>1</v>
      </c>
      <c r="C163" s="47" t="s">
        <v>115</v>
      </c>
      <c r="D163" s="47" t="s">
        <v>115</v>
      </c>
      <c r="E163" s="47" t="s">
        <v>367</v>
      </c>
      <c r="F163" s="47">
        <v>183</v>
      </c>
    </row>
    <row r="164" spans="2:7">
      <c r="B164" s="47">
        <v>1</v>
      </c>
      <c r="C164" s="47" t="s">
        <v>115</v>
      </c>
      <c r="D164" s="47" t="s">
        <v>115</v>
      </c>
      <c r="E164" s="47" t="s">
        <v>368</v>
      </c>
      <c r="F164" s="47">
        <v>184</v>
      </c>
    </row>
    <row r="165" spans="2:7">
      <c r="B165" s="47">
        <v>1</v>
      </c>
      <c r="C165" s="47" t="s">
        <v>115</v>
      </c>
      <c r="D165" s="47" t="s">
        <v>115</v>
      </c>
      <c r="E165" s="47" t="s">
        <v>369</v>
      </c>
      <c r="F165" s="47">
        <v>185</v>
      </c>
    </row>
    <row r="166" spans="2:7">
      <c r="B166" s="47">
        <v>1</v>
      </c>
      <c r="C166" s="47" t="s">
        <v>115</v>
      </c>
      <c r="D166" s="47" t="s">
        <v>115</v>
      </c>
      <c r="E166" s="47" t="s">
        <v>370</v>
      </c>
      <c r="F166" s="47">
        <v>186</v>
      </c>
    </row>
    <row r="167" spans="2:7">
      <c r="B167" s="47">
        <v>1</v>
      </c>
      <c r="C167" s="47" t="s">
        <v>115</v>
      </c>
      <c r="D167" s="47" t="s">
        <v>115</v>
      </c>
      <c r="E167" s="47" t="s">
        <v>371</v>
      </c>
      <c r="F167" s="47">
        <v>187</v>
      </c>
    </row>
    <row r="168" spans="2:7">
      <c r="B168" s="47">
        <v>1</v>
      </c>
      <c r="C168" s="47" t="s">
        <v>115</v>
      </c>
      <c r="D168" s="47" t="s">
        <v>115</v>
      </c>
      <c r="E168" s="47" t="s">
        <v>372</v>
      </c>
      <c r="F168" s="47">
        <v>188</v>
      </c>
    </row>
    <row r="169" spans="2:7">
      <c r="B169" s="47">
        <v>1</v>
      </c>
      <c r="C169" s="47" t="s">
        <v>115</v>
      </c>
      <c r="D169" s="47" t="s">
        <v>115</v>
      </c>
      <c r="E169" s="47" t="s">
        <v>1288</v>
      </c>
      <c r="F169" s="47">
        <v>189</v>
      </c>
      <c r="G169" s="2" t="s">
        <v>1378</v>
      </c>
    </row>
    <row r="170" spans="2:7">
      <c r="B170" s="47">
        <v>1</v>
      </c>
      <c r="C170" s="47" t="s">
        <v>115</v>
      </c>
      <c r="D170" s="47" t="s">
        <v>115</v>
      </c>
      <c r="E170" s="47" t="s">
        <v>374</v>
      </c>
      <c r="F170" s="47">
        <v>190</v>
      </c>
    </row>
    <row r="171" spans="2:7">
      <c r="B171" s="47">
        <v>1</v>
      </c>
      <c r="C171" s="47" t="s">
        <v>115</v>
      </c>
      <c r="D171" s="47" t="s">
        <v>115</v>
      </c>
      <c r="E171" s="47" t="s">
        <v>375</v>
      </c>
      <c r="F171" s="47">
        <v>191</v>
      </c>
    </row>
    <row r="172" spans="2:7">
      <c r="B172" s="47">
        <v>1</v>
      </c>
      <c r="C172" s="47" t="s">
        <v>115</v>
      </c>
      <c r="D172" s="47" t="s">
        <v>115</v>
      </c>
      <c r="E172" s="47" t="s">
        <v>376</v>
      </c>
      <c r="F172" s="47">
        <v>192</v>
      </c>
    </row>
    <row r="173" spans="2:7">
      <c r="B173" s="47">
        <v>1</v>
      </c>
      <c r="C173" s="47" t="s">
        <v>115</v>
      </c>
      <c r="D173" s="47" t="s">
        <v>115</v>
      </c>
      <c r="E173" s="47" t="s">
        <v>377</v>
      </c>
      <c r="F173" s="47">
        <v>193</v>
      </c>
    </row>
    <row r="174" spans="2:7">
      <c r="B174" s="47">
        <v>1</v>
      </c>
      <c r="C174" s="47" t="s">
        <v>115</v>
      </c>
      <c r="D174" s="47" t="s">
        <v>115</v>
      </c>
      <c r="E174" s="47" t="s">
        <v>378</v>
      </c>
      <c r="F174" s="47">
        <v>194</v>
      </c>
    </row>
    <row r="175" spans="2:7">
      <c r="B175" s="47">
        <v>1</v>
      </c>
      <c r="C175" s="47" t="s">
        <v>115</v>
      </c>
      <c r="D175" s="47" t="s">
        <v>115</v>
      </c>
      <c r="E175" s="47" t="s">
        <v>379</v>
      </c>
      <c r="F175" s="47">
        <v>195</v>
      </c>
    </row>
    <row r="176" spans="2:7">
      <c r="B176" s="47">
        <v>1</v>
      </c>
      <c r="C176" s="47" t="s">
        <v>115</v>
      </c>
      <c r="D176" s="47" t="s">
        <v>115</v>
      </c>
      <c r="E176" s="47" t="s">
        <v>380</v>
      </c>
      <c r="F176" s="47">
        <v>196</v>
      </c>
    </row>
    <row r="177" spans="2:6">
      <c r="B177" s="47">
        <v>1</v>
      </c>
      <c r="C177" s="47" t="s">
        <v>115</v>
      </c>
      <c r="D177" s="47" t="s">
        <v>115</v>
      </c>
      <c r="E177" s="47" t="s">
        <v>381</v>
      </c>
      <c r="F177" s="47">
        <v>197</v>
      </c>
    </row>
    <row r="178" spans="2:6">
      <c r="B178" s="47">
        <v>1</v>
      </c>
      <c r="C178" s="47" t="s">
        <v>115</v>
      </c>
      <c r="D178" s="47" t="s">
        <v>115</v>
      </c>
      <c r="E178" s="47" t="s">
        <v>382</v>
      </c>
      <c r="F178" s="47">
        <v>198</v>
      </c>
    </row>
    <row r="179" spans="2:6">
      <c r="B179" s="47">
        <v>1</v>
      </c>
      <c r="C179" s="47" t="s">
        <v>115</v>
      </c>
      <c r="D179" s="47" t="s">
        <v>115</v>
      </c>
      <c r="E179" s="47" t="s">
        <v>383</v>
      </c>
      <c r="F179" s="47">
        <v>199</v>
      </c>
    </row>
    <row r="180" spans="2:6">
      <c r="B180" s="47">
        <v>1</v>
      </c>
      <c r="C180" s="47" t="s">
        <v>115</v>
      </c>
      <c r="D180" s="47" t="s">
        <v>115</v>
      </c>
      <c r="E180" s="47" t="s">
        <v>384</v>
      </c>
      <c r="F180" s="47">
        <v>200</v>
      </c>
    </row>
    <row r="181" spans="2:6">
      <c r="B181" s="47">
        <v>1</v>
      </c>
      <c r="C181" s="47" t="s">
        <v>115</v>
      </c>
      <c r="D181" s="47" t="s">
        <v>115</v>
      </c>
      <c r="E181" s="47" t="s">
        <v>386</v>
      </c>
      <c r="F181" s="47">
        <v>201</v>
      </c>
    </row>
    <row r="182" spans="2:6">
      <c r="B182" s="47">
        <v>1</v>
      </c>
      <c r="C182" s="47" t="s">
        <v>115</v>
      </c>
      <c r="D182" s="47" t="s">
        <v>115</v>
      </c>
      <c r="E182" s="47" t="s">
        <v>387</v>
      </c>
      <c r="F182" s="47">
        <v>202</v>
      </c>
    </row>
    <row r="183" spans="2:6">
      <c r="B183" s="47">
        <v>1</v>
      </c>
      <c r="C183" s="47" t="s">
        <v>115</v>
      </c>
      <c r="D183" s="47" t="s">
        <v>115</v>
      </c>
      <c r="E183" s="47" t="s">
        <v>388</v>
      </c>
      <c r="F183" s="47">
        <v>203</v>
      </c>
    </row>
    <row r="184" spans="2:6">
      <c r="B184" s="47">
        <v>1</v>
      </c>
      <c r="C184" s="47" t="s">
        <v>115</v>
      </c>
      <c r="D184" s="47" t="s">
        <v>115</v>
      </c>
      <c r="E184" s="47" t="s">
        <v>389</v>
      </c>
      <c r="F184" s="47">
        <v>204</v>
      </c>
    </row>
    <row r="185" spans="2:6">
      <c r="B185" s="47">
        <v>1</v>
      </c>
      <c r="C185" s="47" t="s">
        <v>115</v>
      </c>
      <c r="D185" s="47" t="s">
        <v>115</v>
      </c>
      <c r="E185" s="47" t="s">
        <v>390</v>
      </c>
      <c r="F185" s="47">
        <v>205</v>
      </c>
    </row>
    <row r="186" spans="2:6">
      <c r="B186" s="47">
        <v>1</v>
      </c>
      <c r="C186" s="47" t="s">
        <v>115</v>
      </c>
      <c r="D186" s="47" t="s">
        <v>115</v>
      </c>
      <c r="E186" s="47" t="s">
        <v>1289</v>
      </c>
      <c r="F186" s="47">
        <v>206</v>
      </c>
    </row>
    <row r="187" spans="2:6">
      <c r="B187" s="47">
        <v>1</v>
      </c>
      <c r="C187" s="47" t="s">
        <v>115</v>
      </c>
      <c r="D187" s="47" t="s">
        <v>115</v>
      </c>
      <c r="E187" s="47" t="s">
        <v>1290</v>
      </c>
      <c r="F187" s="47">
        <v>207</v>
      </c>
    </row>
    <row r="188" spans="2:6">
      <c r="B188" s="47">
        <v>1</v>
      </c>
      <c r="C188" s="47" t="s">
        <v>115</v>
      </c>
      <c r="D188" s="47" t="s">
        <v>115</v>
      </c>
      <c r="E188" s="47" t="s">
        <v>1291</v>
      </c>
      <c r="F188" s="47">
        <v>208</v>
      </c>
    </row>
    <row r="189" spans="2:6">
      <c r="B189" s="47">
        <v>1</v>
      </c>
      <c r="C189" s="47" t="s">
        <v>115</v>
      </c>
      <c r="D189" s="47" t="s">
        <v>115</v>
      </c>
      <c r="E189" s="47" t="s">
        <v>1070</v>
      </c>
      <c r="F189" s="47">
        <v>209</v>
      </c>
    </row>
    <row r="190" spans="2:6">
      <c r="B190" s="47">
        <v>1</v>
      </c>
      <c r="C190" s="47" t="s">
        <v>115</v>
      </c>
      <c r="D190" s="47" t="s">
        <v>115</v>
      </c>
      <c r="E190" s="47" t="s">
        <v>1292</v>
      </c>
      <c r="F190" s="47">
        <v>210</v>
      </c>
    </row>
    <row r="191" spans="2:6">
      <c r="B191" s="47">
        <v>1</v>
      </c>
      <c r="C191" s="47" t="s">
        <v>115</v>
      </c>
      <c r="D191" s="47" t="s">
        <v>115</v>
      </c>
      <c r="E191" s="47" t="s">
        <v>1293</v>
      </c>
      <c r="F191" s="47">
        <v>211</v>
      </c>
    </row>
    <row r="192" spans="2:6">
      <c r="B192" s="47">
        <v>1</v>
      </c>
      <c r="C192" s="47" t="s">
        <v>115</v>
      </c>
      <c r="D192" s="47" t="s">
        <v>115</v>
      </c>
      <c r="E192" s="47" t="s">
        <v>1294</v>
      </c>
      <c r="F192" s="47">
        <v>212</v>
      </c>
    </row>
    <row r="193" spans="2:6">
      <c r="B193" s="47">
        <v>1</v>
      </c>
      <c r="C193" s="47" t="s">
        <v>115</v>
      </c>
      <c r="D193" s="47" t="s">
        <v>115</v>
      </c>
      <c r="E193" s="47" t="s">
        <v>1295</v>
      </c>
      <c r="F193" s="47">
        <v>213</v>
      </c>
    </row>
    <row r="194" spans="2:6">
      <c r="B194" s="47">
        <v>1</v>
      </c>
      <c r="C194" s="47" t="s">
        <v>115</v>
      </c>
      <c r="D194" s="47" t="s">
        <v>115</v>
      </c>
      <c r="E194" s="47" t="s">
        <v>1296</v>
      </c>
      <c r="F194" s="47">
        <v>214</v>
      </c>
    </row>
    <row r="195" spans="2:6">
      <c r="B195" s="47">
        <v>1</v>
      </c>
      <c r="C195" s="47" t="s">
        <v>115</v>
      </c>
      <c r="D195" s="47" t="s">
        <v>115</v>
      </c>
      <c r="E195" s="47" t="s">
        <v>1297</v>
      </c>
      <c r="F195" s="47">
        <v>215</v>
      </c>
    </row>
    <row r="196" spans="2:6">
      <c r="B196" s="47">
        <v>1</v>
      </c>
      <c r="C196" s="47" t="s">
        <v>115</v>
      </c>
      <c r="D196" s="47" t="s">
        <v>115</v>
      </c>
      <c r="E196" s="47" t="s">
        <v>1298</v>
      </c>
      <c r="F196" s="47">
        <v>216</v>
      </c>
    </row>
    <row r="197" spans="2:6">
      <c r="B197" s="47"/>
      <c r="C197" s="47"/>
      <c r="D197" s="47"/>
      <c r="E197" s="47"/>
      <c r="F197" s="47">
        <v>217</v>
      </c>
    </row>
    <row r="198" spans="2:6">
      <c r="B198" s="47"/>
      <c r="C198" s="47"/>
      <c r="D198" s="47"/>
      <c r="E198" s="47"/>
      <c r="F198" s="47">
        <v>218</v>
      </c>
    </row>
    <row r="199" spans="2:6">
      <c r="B199" s="47"/>
      <c r="C199" s="47"/>
      <c r="D199" s="47"/>
      <c r="E199" s="47"/>
      <c r="F199" s="47">
        <v>219</v>
      </c>
    </row>
    <row r="200" spans="2:6">
      <c r="B200" s="47"/>
      <c r="C200" s="47"/>
      <c r="D200" s="47"/>
      <c r="E200" s="47"/>
      <c r="F200" s="47">
        <v>220</v>
      </c>
    </row>
    <row r="201" spans="2:6">
      <c r="B201" s="47"/>
      <c r="C201" s="47"/>
      <c r="D201" s="47"/>
      <c r="E201" s="47"/>
      <c r="F201" s="47">
        <v>221</v>
      </c>
    </row>
    <row r="202" spans="2:6">
      <c r="B202" s="47"/>
      <c r="C202" s="47"/>
      <c r="D202" s="47"/>
      <c r="E202" s="47"/>
      <c r="F202" s="47">
        <v>222</v>
      </c>
    </row>
    <row r="203" spans="2:6">
      <c r="B203" s="47"/>
      <c r="C203" s="47"/>
      <c r="D203" s="47"/>
      <c r="E203" s="47"/>
      <c r="F203" s="47">
        <v>223</v>
      </c>
    </row>
    <row r="204" spans="2:6">
      <c r="B204" s="47"/>
      <c r="C204" s="47"/>
      <c r="D204" s="47"/>
      <c r="E204" s="47"/>
      <c r="F204" s="47">
        <v>224</v>
      </c>
    </row>
    <row r="205" spans="2:6">
      <c r="B205" s="47">
        <v>2</v>
      </c>
      <c r="C205" s="47" t="s">
        <v>118</v>
      </c>
      <c r="D205" s="47" t="s">
        <v>393</v>
      </c>
      <c r="E205" s="47" t="s">
        <v>394</v>
      </c>
      <c r="F205" s="47">
        <v>225</v>
      </c>
    </row>
    <row r="206" spans="2:6">
      <c r="B206" s="47">
        <v>2</v>
      </c>
      <c r="C206" s="47" t="s">
        <v>118</v>
      </c>
      <c r="D206" s="47" t="s">
        <v>393</v>
      </c>
      <c r="E206" s="47" t="s">
        <v>395</v>
      </c>
      <c r="F206" s="47">
        <v>226</v>
      </c>
    </row>
    <row r="207" spans="2:6">
      <c r="B207" s="47">
        <v>2</v>
      </c>
      <c r="C207" s="47" t="s">
        <v>118</v>
      </c>
      <c r="D207" s="47" t="s">
        <v>393</v>
      </c>
      <c r="E207" s="47" t="s">
        <v>396</v>
      </c>
      <c r="F207" s="47">
        <v>227</v>
      </c>
    </row>
    <row r="208" spans="2:6">
      <c r="B208" s="47">
        <v>2</v>
      </c>
      <c r="C208" s="47" t="s">
        <v>118</v>
      </c>
      <c r="D208" s="47" t="s">
        <v>393</v>
      </c>
      <c r="E208" s="47" t="s">
        <v>397</v>
      </c>
      <c r="F208" s="47">
        <v>228</v>
      </c>
    </row>
    <row r="209" spans="2:6">
      <c r="B209" s="47">
        <v>2</v>
      </c>
      <c r="C209" s="47" t="s">
        <v>118</v>
      </c>
      <c r="D209" s="47" t="s">
        <v>393</v>
      </c>
      <c r="E209" s="47" t="s">
        <v>398</v>
      </c>
      <c r="F209" s="47">
        <v>229</v>
      </c>
    </row>
    <row r="210" spans="2:6">
      <c r="B210" s="47">
        <v>2</v>
      </c>
      <c r="C210" s="47" t="s">
        <v>118</v>
      </c>
      <c r="D210" s="47" t="s">
        <v>393</v>
      </c>
      <c r="E210" s="47" t="s">
        <v>399</v>
      </c>
      <c r="F210" s="47">
        <v>230</v>
      </c>
    </row>
    <row r="211" spans="2:6">
      <c r="B211" s="47">
        <v>2</v>
      </c>
      <c r="C211" s="47" t="s">
        <v>118</v>
      </c>
      <c r="D211" s="47" t="s">
        <v>393</v>
      </c>
      <c r="E211" s="47" t="s">
        <v>401</v>
      </c>
      <c r="F211" s="47">
        <v>231</v>
      </c>
    </row>
    <row r="212" spans="2:6">
      <c r="B212" s="47">
        <v>2</v>
      </c>
      <c r="C212" s="47" t="s">
        <v>118</v>
      </c>
      <c r="D212" s="47" t="s">
        <v>393</v>
      </c>
      <c r="E212" s="47" t="s">
        <v>400</v>
      </c>
      <c r="F212" s="47">
        <v>232</v>
      </c>
    </row>
    <row r="213" spans="2:6">
      <c r="B213" s="47">
        <v>2</v>
      </c>
      <c r="C213" s="47" t="s">
        <v>118</v>
      </c>
      <c r="D213" s="47" t="s">
        <v>393</v>
      </c>
      <c r="E213" s="47" t="s">
        <v>402</v>
      </c>
      <c r="F213" s="47">
        <v>233</v>
      </c>
    </row>
    <row r="214" spans="2:6">
      <c r="B214" s="47">
        <v>2</v>
      </c>
      <c r="C214" s="47" t="s">
        <v>118</v>
      </c>
      <c r="D214" s="47" t="s">
        <v>393</v>
      </c>
      <c r="E214" s="47" t="s">
        <v>403</v>
      </c>
      <c r="F214" s="47">
        <v>234</v>
      </c>
    </row>
    <row r="215" spans="2:6">
      <c r="B215" s="47">
        <v>2</v>
      </c>
      <c r="C215" s="47" t="s">
        <v>118</v>
      </c>
      <c r="D215" s="47" t="s">
        <v>393</v>
      </c>
      <c r="E215" s="47" t="s">
        <v>404</v>
      </c>
      <c r="F215" s="47">
        <v>235</v>
      </c>
    </row>
    <row r="216" spans="2:6">
      <c r="B216" s="47">
        <v>2</v>
      </c>
      <c r="C216" s="47" t="s">
        <v>118</v>
      </c>
      <c r="D216" s="47" t="s">
        <v>393</v>
      </c>
      <c r="E216" s="47" t="s">
        <v>405</v>
      </c>
      <c r="F216" s="47">
        <v>236</v>
      </c>
    </row>
    <row r="217" spans="2:6">
      <c r="B217" s="47">
        <v>2</v>
      </c>
      <c r="C217" s="47" t="s">
        <v>118</v>
      </c>
      <c r="D217" s="47" t="s">
        <v>393</v>
      </c>
      <c r="E217" s="47" t="s">
        <v>406</v>
      </c>
      <c r="F217" s="47">
        <v>237</v>
      </c>
    </row>
    <row r="218" spans="2:6">
      <c r="B218" s="47">
        <v>2</v>
      </c>
      <c r="C218" s="47" t="s">
        <v>118</v>
      </c>
      <c r="D218" s="47" t="s">
        <v>393</v>
      </c>
      <c r="E218" s="47" t="s">
        <v>407</v>
      </c>
      <c r="F218" s="47">
        <v>238</v>
      </c>
    </row>
    <row r="219" spans="2:6">
      <c r="B219" s="47">
        <v>2</v>
      </c>
      <c r="C219" s="47" t="s">
        <v>118</v>
      </c>
      <c r="D219" s="47" t="s">
        <v>393</v>
      </c>
      <c r="E219" s="47" t="s">
        <v>408</v>
      </c>
      <c r="F219" s="47">
        <v>239</v>
      </c>
    </row>
    <row r="220" spans="2:6">
      <c r="B220" s="47">
        <v>2</v>
      </c>
      <c r="C220" s="47" t="s">
        <v>118</v>
      </c>
      <c r="D220" s="47" t="s">
        <v>393</v>
      </c>
      <c r="E220" s="47" t="s">
        <v>409</v>
      </c>
      <c r="F220" s="47">
        <v>240</v>
      </c>
    </row>
    <row r="221" spans="2:6">
      <c r="B221" s="47">
        <v>2</v>
      </c>
      <c r="C221" s="47" t="s">
        <v>118</v>
      </c>
      <c r="D221" s="47" t="s">
        <v>393</v>
      </c>
      <c r="E221" s="47" t="s">
        <v>410</v>
      </c>
      <c r="F221" s="47">
        <v>241</v>
      </c>
    </row>
    <row r="222" spans="2:6">
      <c r="B222" s="47">
        <v>2</v>
      </c>
      <c r="C222" s="47" t="s">
        <v>118</v>
      </c>
      <c r="D222" s="47" t="s">
        <v>393</v>
      </c>
      <c r="E222" s="47" t="s">
        <v>411</v>
      </c>
      <c r="F222" s="47">
        <v>242</v>
      </c>
    </row>
    <row r="223" spans="2:6">
      <c r="B223" s="47">
        <v>2</v>
      </c>
      <c r="C223" s="47" t="s">
        <v>118</v>
      </c>
      <c r="D223" s="47" t="s">
        <v>393</v>
      </c>
      <c r="E223" s="47" t="s">
        <v>393</v>
      </c>
      <c r="F223" s="47">
        <v>243</v>
      </c>
    </row>
    <row r="224" spans="2:6">
      <c r="B224" s="47">
        <v>2</v>
      </c>
      <c r="C224" s="47" t="s">
        <v>118</v>
      </c>
      <c r="D224" s="47" t="s">
        <v>393</v>
      </c>
      <c r="E224" s="47" t="s">
        <v>412</v>
      </c>
      <c r="F224" s="47">
        <v>244</v>
      </c>
    </row>
    <row r="225" spans="2:6">
      <c r="B225" s="47">
        <v>2</v>
      </c>
      <c r="C225" s="47" t="s">
        <v>118</v>
      </c>
      <c r="D225" s="47" t="s">
        <v>393</v>
      </c>
      <c r="E225" s="47" t="s">
        <v>413</v>
      </c>
      <c r="F225" s="47">
        <v>245</v>
      </c>
    </row>
    <row r="226" spans="2:6">
      <c r="B226" s="47">
        <v>2</v>
      </c>
      <c r="C226" s="47" t="s">
        <v>118</v>
      </c>
      <c r="D226" s="47" t="s">
        <v>393</v>
      </c>
      <c r="E226" s="47" t="s">
        <v>415</v>
      </c>
      <c r="F226" s="47">
        <v>246</v>
      </c>
    </row>
    <row r="227" spans="2:6">
      <c r="B227" s="47">
        <v>2</v>
      </c>
      <c r="C227" s="47" t="s">
        <v>118</v>
      </c>
      <c r="D227" s="47" t="s">
        <v>393</v>
      </c>
      <c r="E227" s="47" t="s">
        <v>416</v>
      </c>
      <c r="F227" s="47">
        <v>247</v>
      </c>
    </row>
    <row r="228" spans="2:6">
      <c r="B228" s="47">
        <v>2</v>
      </c>
      <c r="C228" s="47" t="s">
        <v>118</v>
      </c>
      <c r="D228" s="47" t="s">
        <v>393</v>
      </c>
      <c r="E228" s="47" t="s">
        <v>417</v>
      </c>
      <c r="F228" s="47">
        <v>248</v>
      </c>
    </row>
    <row r="229" spans="2:6">
      <c r="B229" s="47">
        <v>2</v>
      </c>
      <c r="C229" s="47" t="s">
        <v>118</v>
      </c>
      <c r="D229" s="47" t="s">
        <v>393</v>
      </c>
      <c r="E229" s="47" t="s">
        <v>418</v>
      </c>
      <c r="F229" s="47">
        <v>249</v>
      </c>
    </row>
    <row r="230" spans="2:6">
      <c r="B230" s="47">
        <v>2</v>
      </c>
      <c r="C230" s="47" t="s">
        <v>118</v>
      </c>
      <c r="D230" s="47" t="s">
        <v>393</v>
      </c>
      <c r="E230" s="47" t="s">
        <v>419</v>
      </c>
      <c r="F230" s="47">
        <v>250</v>
      </c>
    </row>
    <row r="231" spans="2:6">
      <c r="B231" s="47">
        <v>2</v>
      </c>
      <c r="C231" s="47" t="s">
        <v>118</v>
      </c>
      <c r="D231" s="47" t="s">
        <v>393</v>
      </c>
      <c r="E231" s="47" t="s">
        <v>420</v>
      </c>
      <c r="F231" s="47">
        <v>251</v>
      </c>
    </row>
    <row r="232" spans="2:6">
      <c r="B232" s="47">
        <v>2</v>
      </c>
      <c r="C232" s="47" t="s">
        <v>118</v>
      </c>
      <c r="D232" s="47" t="s">
        <v>393</v>
      </c>
      <c r="E232" s="47" t="s">
        <v>421</v>
      </c>
      <c r="F232" s="47">
        <v>252</v>
      </c>
    </row>
    <row r="233" spans="2:6">
      <c r="B233" s="47">
        <v>2</v>
      </c>
      <c r="C233" s="47" t="s">
        <v>118</v>
      </c>
      <c r="D233" s="47" t="s">
        <v>393</v>
      </c>
      <c r="E233" s="47" t="s">
        <v>422</v>
      </c>
      <c r="F233" s="47">
        <v>253</v>
      </c>
    </row>
    <row r="234" spans="2:6">
      <c r="B234" s="47">
        <v>2</v>
      </c>
      <c r="C234" s="47" t="s">
        <v>118</v>
      </c>
      <c r="D234" s="47" t="s">
        <v>393</v>
      </c>
      <c r="E234" s="47" t="s">
        <v>1299</v>
      </c>
      <c r="F234" s="47">
        <v>254</v>
      </c>
    </row>
    <row r="235" spans="2:6">
      <c r="B235" s="47">
        <v>2</v>
      </c>
      <c r="C235" s="47" t="s">
        <v>118</v>
      </c>
      <c r="D235" s="47" t="s">
        <v>393</v>
      </c>
      <c r="E235" s="47" t="s">
        <v>423</v>
      </c>
      <c r="F235" s="47">
        <v>255</v>
      </c>
    </row>
    <row r="236" spans="2:6">
      <c r="B236" s="47">
        <v>2</v>
      </c>
      <c r="C236" s="47" t="s">
        <v>118</v>
      </c>
      <c r="D236" s="47" t="s">
        <v>393</v>
      </c>
      <c r="E236" s="47" t="s">
        <v>1300</v>
      </c>
      <c r="F236" s="47">
        <v>256</v>
      </c>
    </row>
    <row r="237" spans="2:6">
      <c r="B237" s="47">
        <v>2</v>
      </c>
      <c r="C237" s="47" t="s">
        <v>118</v>
      </c>
      <c r="D237" s="47" t="s">
        <v>393</v>
      </c>
      <c r="E237" s="47" t="s">
        <v>426</v>
      </c>
      <c r="F237" s="47">
        <v>257</v>
      </c>
    </row>
    <row r="238" spans="2:6">
      <c r="B238" s="47">
        <v>2</v>
      </c>
      <c r="C238" s="47" t="s">
        <v>118</v>
      </c>
      <c r="D238" s="47" t="s">
        <v>393</v>
      </c>
      <c r="E238" s="47" t="s">
        <v>1301</v>
      </c>
      <c r="F238" s="47">
        <v>258</v>
      </c>
    </row>
    <row r="239" spans="2:6">
      <c r="B239" s="47">
        <v>2</v>
      </c>
      <c r="C239" s="47" t="s">
        <v>118</v>
      </c>
      <c r="D239" s="47" t="s">
        <v>393</v>
      </c>
      <c r="E239" s="47" t="s">
        <v>428</v>
      </c>
      <c r="F239" s="47">
        <v>259</v>
      </c>
    </row>
    <row r="240" spans="2:6">
      <c r="B240" s="47">
        <v>2</v>
      </c>
      <c r="C240" s="47" t="s">
        <v>118</v>
      </c>
      <c r="D240" s="47" t="s">
        <v>393</v>
      </c>
      <c r="E240" s="47" t="s">
        <v>429</v>
      </c>
      <c r="F240" s="47">
        <v>260</v>
      </c>
    </row>
    <row r="241" spans="2:6">
      <c r="B241" s="47">
        <v>2</v>
      </c>
      <c r="C241" s="47" t="s">
        <v>118</v>
      </c>
      <c r="D241" s="47" t="s">
        <v>393</v>
      </c>
      <c r="E241" s="47" t="s">
        <v>430</v>
      </c>
      <c r="F241" s="47">
        <v>261</v>
      </c>
    </row>
    <row r="242" spans="2:6">
      <c r="B242" s="47">
        <v>2</v>
      </c>
      <c r="C242" s="47" t="s">
        <v>118</v>
      </c>
      <c r="D242" s="47" t="s">
        <v>393</v>
      </c>
      <c r="E242" s="47" t="s">
        <v>431</v>
      </c>
      <c r="F242" s="47">
        <v>262</v>
      </c>
    </row>
    <row r="243" spans="2:6">
      <c r="B243" s="47">
        <v>2</v>
      </c>
      <c r="C243" s="47" t="s">
        <v>118</v>
      </c>
      <c r="D243" s="47" t="s">
        <v>393</v>
      </c>
      <c r="E243" s="47" t="s">
        <v>432</v>
      </c>
      <c r="F243" s="47">
        <v>263</v>
      </c>
    </row>
    <row r="244" spans="2:6">
      <c r="B244" s="47">
        <v>2</v>
      </c>
      <c r="C244" s="47" t="s">
        <v>118</v>
      </c>
      <c r="D244" s="47" t="s">
        <v>393</v>
      </c>
      <c r="E244" s="47" t="s">
        <v>433</v>
      </c>
      <c r="F244" s="47">
        <v>264</v>
      </c>
    </row>
    <row r="245" spans="2:6">
      <c r="B245" s="47">
        <v>2</v>
      </c>
      <c r="C245" s="47" t="s">
        <v>118</v>
      </c>
      <c r="D245" s="47" t="s">
        <v>393</v>
      </c>
      <c r="E245" s="47" t="s">
        <v>1302</v>
      </c>
      <c r="F245" s="47">
        <v>265</v>
      </c>
    </row>
    <row r="246" spans="2:6">
      <c r="B246" s="47">
        <v>2</v>
      </c>
      <c r="C246" s="47" t="s">
        <v>118</v>
      </c>
      <c r="D246" s="47" t="s">
        <v>393</v>
      </c>
      <c r="E246" s="47" t="s">
        <v>1303</v>
      </c>
      <c r="F246" s="47">
        <v>266</v>
      </c>
    </row>
    <row r="247" spans="2:6">
      <c r="B247" s="47">
        <v>2</v>
      </c>
      <c r="C247" s="47" t="s">
        <v>118</v>
      </c>
      <c r="D247" s="47" t="s">
        <v>393</v>
      </c>
      <c r="E247" s="47" t="s">
        <v>1304</v>
      </c>
      <c r="F247" s="47">
        <v>267</v>
      </c>
    </row>
    <row r="248" spans="2:6">
      <c r="B248" s="47">
        <v>2</v>
      </c>
      <c r="C248" s="47" t="s">
        <v>118</v>
      </c>
      <c r="D248" s="47" t="s">
        <v>393</v>
      </c>
      <c r="E248" s="47" t="s">
        <v>1305</v>
      </c>
      <c r="F248" s="47">
        <v>268</v>
      </c>
    </row>
    <row r="249" spans="2:6">
      <c r="B249" s="47"/>
      <c r="C249" s="47"/>
      <c r="D249" s="47"/>
      <c r="E249" s="47"/>
      <c r="F249" s="47">
        <v>269</v>
      </c>
    </row>
    <row r="250" spans="2:6">
      <c r="B250" s="47"/>
      <c r="C250" s="47"/>
      <c r="D250" s="47"/>
      <c r="E250" s="47"/>
      <c r="F250" s="47">
        <v>270</v>
      </c>
    </row>
    <row r="251" spans="2:6">
      <c r="B251" s="47"/>
      <c r="C251" s="47"/>
      <c r="D251" s="47"/>
      <c r="E251" s="47"/>
      <c r="F251" s="47">
        <v>271</v>
      </c>
    </row>
    <row r="252" spans="2:6">
      <c r="B252" s="47"/>
      <c r="C252" s="47"/>
      <c r="D252" s="47"/>
      <c r="E252" s="47"/>
      <c r="F252" s="47">
        <v>272</v>
      </c>
    </row>
    <row r="253" spans="2:6">
      <c r="B253" s="47"/>
      <c r="C253" s="47"/>
      <c r="D253" s="47"/>
      <c r="E253" s="47"/>
      <c r="F253" s="47">
        <v>273</v>
      </c>
    </row>
    <row r="254" spans="2:6">
      <c r="B254" s="47"/>
      <c r="C254" s="47"/>
      <c r="D254" s="47"/>
      <c r="E254" s="47"/>
      <c r="F254" s="47">
        <v>274</v>
      </c>
    </row>
    <row r="255" spans="2:6">
      <c r="B255" s="47"/>
      <c r="C255" s="47"/>
      <c r="D255" s="47"/>
      <c r="E255" s="47"/>
      <c r="F255" s="47">
        <v>275</v>
      </c>
    </row>
    <row r="256" spans="2:6">
      <c r="B256" s="47">
        <v>3</v>
      </c>
      <c r="C256" s="47" t="s">
        <v>120</v>
      </c>
      <c r="D256" s="47" t="s">
        <v>1306</v>
      </c>
      <c r="E256" s="47" t="s">
        <v>476</v>
      </c>
      <c r="F256" s="47">
        <v>276</v>
      </c>
    </row>
    <row r="257" spans="2:6">
      <c r="B257" s="47">
        <v>3</v>
      </c>
      <c r="C257" s="47" t="s">
        <v>120</v>
      </c>
      <c r="D257" s="47" t="s">
        <v>1306</v>
      </c>
      <c r="E257" s="47" t="s">
        <v>477</v>
      </c>
      <c r="F257" s="47">
        <v>277</v>
      </c>
    </row>
    <row r="258" spans="2:6">
      <c r="B258" s="47">
        <v>3</v>
      </c>
      <c r="C258" s="47" t="s">
        <v>120</v>
      </c>
      <c r="D258" s="47" t="s">
        <v>1306</v>
      </c>
      <c r="E258" s="47" t="s">
        <v>478</v>
      </c>
      <c r="F258" s="47">
        <v>278</v>
      </c>
    </row>
    <row r="259" spans="2:6">
      <c r="B259" s="47">
        <v>3</v>
      </c>
      <c r="C259" s="47" t="s">
        <v>120</v>
      </c>
      <c r="D259" s="47" t="s">
        <v>1306</v>
      </c>
      <c r="E259" s="47" t="s">
        <v>479</v>
      </c>
      <c r="F259" s="47">
        <v>279</v>
      </c>
    </row>
    <row r="260" spans="2:6">
      <c r="B260" s="47">
        <v>3</v>
      </c>
      <c r="C260" s="47" t="s">
        <v>120</v>
      </c>
      <c r="D260" s="47" t="s">
        <v>1306</v>
      </c>
      <c r="E260" s="47" t="s">
        <v>480</v>
      </c>
      <c r="F260" s="47">
        <v>280</v>
      </c>
    </row>
    <row r="261" spans="2:6">
      <c r="B261" s="47">
        <v>3</v>
      </c>
      <c r="C261" s="47" t="s">
        <v>120</v>
      </c>
      <c r="D261" s="47" t="s">
        <v>1306</v>
      </c>
      <c r="E261" s="47" t="s">
        <v>481</v>
      </c>
      <c r="F261" s="47">
        <v>281</v>
      </c>
    </row>
    <row r="262" spans="2:6">
      <c r="B262" s="47">
        <v>3</v>
      </c>
      <c r="C262" s="47" t="s">
        <v>120</v>
      </c>
      <c r="D262" s="47" t="s">
        <v>1306</v>
      </c>
      <c r="E262" s="47" t="s">
        <v>482</v>
      </c>
      <c r="F262" s="47">
        <v>282</v>
      </c>
    </row>
    <row r="263" spans="2:6">
      <c r="B263" s="47">
        <v>3</v>
      </c>
      <c r="C263" s="47" t="s">
        <v>120</v>
      </c>
      <c r="D263" s="47" t="s">
        <v>1306</v>
      </c>
      <c r="E263" s="47" t="s">
        <v>483</v>
      </c>
      <c r="F263" s="47">
        <v>283</v>
      </c>
    </row>
    <row r="264" spans="2:6">
      <c r="B264" s="47">
        <v>3</v>
      </c>
      <c r="C264" s="47" t="s">
        <v>120</v>
      </c>
      <c r="D264" s="47" t="s">
        <v>1306</v>
      </c>
      <c r="E264" s="47" t="s">
        <v>484</v>
      </c>
      <c r="F264" s="47">
        <v>284</v>
      </c>
    </row>
    <row r="265" spans="2:6">
      <c r="B265" s="47">
        <v>3</v>
      </c>
      <c r="C265" s="47" t="s">
        <v>120</v>
      </c>
      <c r="D265" s="47" t="s">
        <v>1306</v>
      </c>
      <c r="E265" s="47" t="s">
        <v>485</v>
      </c>
      <c r="F265" s="47">
        <v>285</v>
      </c>
    </row>
    <row r="266" spans="2:6">
      <c r="B266" s="47">
        <v>3</v>
      </c>
      <c r="C266" s="47" t="s">
        <v>120</v>
      </c>
      <c r="D266" s="47" t="s">
        <v>1306</v>
      </c>
      <c r="E266" s="47" t="s">
        <v>1307</v>
      </c>
      <c r="F266" s="47">
        <v>286</v>
      </c>
    </row>
    <row r="267" spans="2:6">
      <c r="B267" s="47">
        <v>3</v>
      </c>
      <c r="C267" s="47" t="s">
        <v>120</v>
      </c>
      <c r="D267" s="47" t="s">
        <v>1306</v>
      </c>
      <c r="E267" s="47" t="s">
        <v>486</v>
      </c>
      <c r="F267" s="47">
        <v>287</v>
      </c>
    </row>
    <row r="268" spans="2:6">
      <c r="B268" s="47">
        <v>3</v>
      </c>
      <c r="C268" s="47" t="s">
        <v>120</v>
      </c>
      <c r="D268" s="47" t="s">
        <v>1306</v>
      </c>
      <c r="E268" s="47" t="s">
        <v>488</v>
      </c>
      <c r="F268" s="47">
        <v>288</v>
      </c>
    </row>
    <row r="269" spans="2:6">
      <c r="B269" s="47">
        <v>3</v>
      </c>
      <c r="C269" s="47" t="s">
        <v>120</v>
      </c>
      <c r="D269" s="47" t="s">
        <v>1306</v>
      </c>
      <c r="E269" s="47" t="s">
        <v>1308</v>
      </c>
      <c r="F269" s="47">
        <v>289</v>
      </c>
    </row>
    <row r="270" spans="2:6">
      <c r="B270" s="47"/>
      <c r="C270" s="47"/>
      <c r="D270" s="47"/>
      <c r="E270" s="47"/>
      <c r="F270" s="47">
        <v>290</v>
      </c>
    </row>
    <row r="271" spans="2:6">
      <c r="B271" s="47"/>
      <c r="C271" s="47"/>
      <c r="D271" s="47"/>
      <c r="E271" s="47"/>
      <c r="F271" s="47">
        <v>291</v>
      </c>
    </row>
    <row r="272" spans="2:6">
      <c r="B272" s="47"/>
      <c r="C272" s="47"/>
      <c r="D272" s="47"/>
      <c r="E272" s="47"/>
      <c r="F272" s="47">
        <v>292</v>
      </c>
    </row>
    <row r="273" spans="2:6">
      <c r="B273" s="47"/>
      <c r="C273" s="47"/>
      <c r="D273" s="47"/>
      <c r="E273" s="47"/>
      <c r="F273" s="47">
        <v>293</v>
      </c>
    </row>
    <row r="274" spans="2:6">
      <c r="B274" s="47"/>
      <c r="C274" s="47"/>
      <c r="D274" s="47"/>
      <c r="E274" s="47"/>
      <c r="F274" s="47">
        <v>294</v>
      </c>
    </row>
    <row r="275" spans="2:6">
      <c r="B275" s="47">
        <v>4</v>
      </c>
      <c r="C275" s="47" t="s">
        <v>120</v>
      </c>
      <c r="D275" s="47" t="s">
        <v>489</v>
      </c>
      <c r="E275" s="47" t="s">
        <v>490</v>
      </c>
      <c r="F275" s="47">
        <v>295</v>
      </c>
    </row>
    <row r="276" spans="2:6">
      <c r="B276" s="47">
        <v>4</v>
      </c>
      <c r="C276" s="47" t="s">
        <v>120</v>
      </c>
      <c r="D276" s="47" t="s">
        <v>489</v>
      </c>
      <c r="E276" s="47" t="s">
        <v>491</v>
      </c>
      <c r="F276" s="47">
        <v>296</v>
      </c>
    </row>
    <row r="277" spans="2:6">
      <c r="B277" s="47">
        <v>4</v>
      </c>
      <c r="C277" s="47" t="s">
        <v>120</v>
      </c>
      <c r="D277" s="47" t="s">
        <v>489</v>
      </c>
      <c r="E277" s="47" t="s">
        <v>492</v>
      </c>
      <c r="F277" s="47">
        <v>297</v>
      </c>
    </row>
    <row r="278" spans="2:6">
      <c r="B278" s="47">
        <v>4</v>
      </c>
      <c r="C278" s="47" t="s">
        <v>120</v>
      </c>
      <c r="D278" s="47" t="s">
        <v>489</v>
      </c>
      <c r="E278" s="47" t="s">
        <v>493</v>
      </c>
      <c r="F278" s="47">
        <v>298</v>
      </c>
    </row>
    <row r="279" spans="2:6">
      <c r="B279" s="47">
        <v>4</v>
      </c>
      <c r="C279" s="47" t="s">
        <v>120</v>
      </c>
      <c r="D279" s="47" t="s">
        <v>489</v>
      </c>
      <c r="E279" s="47" t="s">
        <v>494</v>
      </c>
      <c r="F279" s="47">
        <v>299</v>
      </c>
    </row>
    <row r="280" spans="2:6">
      <c r="B280" s="47">
        <v>4</v>
      </c>
      <c r="C280" s="47" t="s">
        <v>120</v>
      </c>
      <c r="D280" s="47" t="s">
        <v>489</v>
      </c>
      <c r="E280" s="47" t="s">
        <v>495</v>
      </c>
      <c r="F280" s="47">
        <v>300</v>
      </c>
    </row>
    <row r="281" spans="2:6">
      <c r="B281" s="47">
        <v>4</v>
      </c>
      <c r="C281" s="47" t="s">
        <v>120</v>
      </c>
      <c r="D281" s="47" t="s">
        <v>489</v>
      </c>
      <c r="E281" s="47" t="s">
        <v>496</v>
      </c>
      <c r="F281" s="47">
        <v>301</v>
      </c>
    </row>
    <row r="282" spans="2:6">
      <c r="B282" s="47">
        <v>4</v>
      </c>
      <c r="C282" s="47" t="s">
        <v>120</v>
      </c>
      <c r="D282" s="47" t="s">
        <v>489</v>
      </c>
      <c r="E282" s="47" t="s">
        <v>497</v>
      </c>
      <c r="F282" s="47">
        <v>302</v>
      </c>
    </row>
    <row r="283" spans="2:6">
      <c r="B283" s="47">
        <v>4</v>
      </c>
      <c r="C283" s="47" t="s">
        <v>120</v>
      </c>
      <c r="D283" s="47" t="s">
        <v>489</v>
      </c>
      <c r="E283" s="47" t="s">
        <v>498</v>
      </c>
      <c r="F283" s="47">
        <v>303</v>
      </c>
    </row>
    <row r="284" spans="2:6">
      <c r="B284" s="47">
        <v>4</v>
      </c>
      <c r="C284" s="47" t="s">
        <v>120</v>
      </c>
      <c r="D284" s="47" t="s">
        <v>489</v>
      </c>
      <c r="E284" s="47" t="s">
        <v>499</v>
      </c>
      <c r="F284" s="47">
        <v>304</v>
      </c>
    </row>
    <row r="285" spans="2:6">
      <c r="B285" s="47">
        <v>4</v>
      </c>
      <c r="C285" s="47" t="s">
        <v>120</v>
      </c>
      <c r="D285" s="47" t="s">
        <v>489</v>
      </c>
      <c r="E285" s="47" t="s">
        <v>500</v>
      </c>
      <c r="F285" s="47">
        <v>305</v>
      </c>
    </row>
    <row r="286" spans="2:6">
      <c r="B286" s="47">
        <v>4</v>
      </c>
      <c r="C286" s="47" t="s">
        <v>120</v>
      </c>
      <c r="D286" s="47" t="s">
        <v>489</v>
      </c>
      <c r="E286" s="47" t="s">
        <v>501</v>
      </c>
      <c r="F286" s="47">
        <v>306</v>
      </c>
    </row>
    <row r="287" spans="2:6">
      <c r="B287" s="47">
        <v>4</v>
      </c>
      <c r="C287" s="47" t="s">
        <v>120</v>
      </c>
      <c r="D287" s="47" t="s">
        <v>489</v>
      </c>
      <c r="E287" s="47" t="s">
        <v>502</v>
      </c>
      <c r="F287" s="47">
        <v>307</v>
      </c>
    </row>
    <row r="288" spans="2:6">
      <c r="B288" s="47">
        <v>4</v>
      </c>
      <c r="C288" s="47" t="s">
        <v>120</v>
      </c>
      <c r="D288" s="47" t="s">
        <v>489</v>
      </c>
      <c r="E288" s="47" t="s">
        <v>503</v>
      </c>
      <c r="F288" s="47">
        <v>308</v>
      </c>
    </row>
    <row r="289" spans="2:6">
      <c r="B289" s="47">
        <v>4</v>
      </c>
      <c r="C289" s="47" t="s">
        <v>120</v>
      </c>
      <c r="D289" s="47" t="s">
        <v>489</v>
      </c>
      <c r="E289" s="47" t="s">
        <v>504</v>
      </c>
      <c r="F289" s="47">
        <v>309</v>
      </c>
    </row>
    <row r="290" spans="2:6">
      <c r="B290" s="47">
        <v>4</v>
      </c>
      <c r="C290" s="47" t="s">
        <v>120</v>
      </c>
      <c r="D290" s="47" t="s">
        <v>489</v>
      </c>
      <c r="E290" s="47" t="s">
        <v>505</v>
      </c>
      <c r="F290" s="47">
        <v>310</v>
      </c>
    </row>
    <row r="291" spans="2:6">
      <c r="B291" s="47">
        <v>4</v>
      </c>
      <c r="C291" s="47" t="s">
        <v>120</v>
      </c>
      <c r="D291" s="47" t="s">
        <v>489</v>
      </c>
      <c r="E291" s="47" t="s">
        <v>506</v>
      </c>
      <c r="F291" s="47">
        <v>311</v>
      </c>
    </row>
    <row r="292" spans="2:6">
      <c r="B292" s="47">
        <v>4</v>
      </c>
      <c r="C292" s="47" t="s">
        <v>120</v>
      </c>
      <c r="D292" s="47" t="s">
        <v>489</v>
      </c>
      <c r="E292" s="47" t="s">
        <v>507</v>
      </c>
      <c r="F292" s="47">
        <v>312</v>
      </c>
    </row>
    <row r="293" spans="2:6">
      <c r="B293" s="47">
        <v>4</v>
      </c>
      <c r="C293" s="47" t="s">
        <v>120</v>
      </c>
      <c r="D293" s="47" t="s">
        <v>489</v>
      </c>
      <c r="E293" s="47" t="s">
        <v>508</v>
      </c>
      <c r="F293" s="47">
        <v>313</v>
      </c>
    </row>
    <row r="294" spans="2:6">
      <c r="B294" s="47">
        <v>4</v>
      </c>
      <c r="C294" s="47" t="s">
        <v>120</v>
      </c>
      <c r="D294" s="47" t="s">
        <v>489</v>
      </c>
      <c r="E294" s="47" t="s">
        <v>509</v>
      </c>
      <c r="F294" s="47">
        <v>314</v>
      </c>
    </row>
    <row r="295" spans="2:6">
      <c r="B295" s="47">
        <v>4</v>
      </c>
      <c r="C295" s="47" t="s">
        <v>120</v>
      </c>
      <c r="D295" s="47" t="s">
        <v>489</v>
      </c>
      <c r="E295" s="47" t="s">
        <v>510</v>
      </c>
      <c r="F295" s="47">
        <v>315</v>
      </c>
    </row>
    <row r="296" spans="2:6">
      <c r="B296" s="47">
        <v>4</v>
      </c>
      <c r="C296" s="47" t="s">
        <v>120</v>
      </c>
      <c r="D296" s="47" t="s">
        <v>489</v>
      </c>
      <c r="E296" s="47" t="s">
        <v>511</v>
      </c>
      <c r="F296" s="47">
        <v>316</v>
      </c>
    </row>
    <row r="297" spans="2:6">
      <c r="B297" s="47">
        <v>4</v>
      </c>
      <c r="C297" s="47" t="s">
        <v>120</v>
      </c>
      <c r="D297" s="47" t="s">
        <v>489</v>
      </c>
      <c r="E297" s="47" t="s">
        <v>512</v>
      </c>
      <c r="F297" s="47">
        <v>317</v>
      </c>
    </row>
    <row r="298" spans="2:6">
      <c r="B298" s="47">
        <v>4</v>
      </c>
      <c r="C298" s="47" t="s">
        <v>120</v>
      </c>
      <c r="D298" s="47" t="s">
        <v>489</v>
      </c>
      <c r="E298" s="47" t="s">
        <v>513</v>
      </c>
      <c r="F298" s="47">
        <v>318</v>
      </c>
    </row>
    <row r="299" spans="2:6">
      <c r="B299" s="47">
        <v>4</v>
      </c>
      <c r="C299" s="47" t="s">
        <v>120</v>
      </c>
      <c r="D299" s="47" t="s">
        <v>489</v>
      </c>
      <c r="E299" s="47" t="s">
        <v>1308</v>
      </c>
      <c r="F299" s="47">
        <v>319</v>
      </c>
    </row>
    <row r="300" spans="2:6">
      <c r="B300" s="47"/>
      <c r="C300" s="47"/>
      <c r="D300" s="47"/>
      <c r="E300" s="47"/>
      <c r="F300" s="47">
        <v>320</v>
      </c>
    </row>
    <row r="301" spans="2:6">
      <c r="B301" s="47"/>
      <c r="C301" s="47"/>
      <c r="D301" s="47"/>
      <c r="E301" s="47"/>
      <c r="F301" s="47">
        <v>321</v>
      </c>
    </row>
    <row r="302" spans="2:6">
      <c r="B302" s="47"/>
      <c r="C302" s="47"/>
      <c r="D302" s="47"/>
      <c r="E302" s="47"/>
      <c r="F302" s="47">
        <v>322</v>
      </c>
    </row>
    <row r="303" spans="2:6">
      <c r="B303" s="47"/>
      <c r="C303" s="47"/>
      <c r="D303" s="47"/>
      <c r="E303" s="47"/>
      <c r="F303" s="47">
        <v>323</v>
      </c>
    </row>
    <row r="304" spans="2:6">
      <c r="B304" s="47">
        <v>5</v>
      </c>
      <c r="C304" s="47" t="s">
        <v>131</v>
      </c>
      <c r="D304" s="47" t="s">
        <v>712</v>
      </c>
      <c r="E304" s="47" t="s">
        <v>713</v>
      </c>
      <c r="F304" s="47">
        <v>324</v>
      </c>
    </row>
    <row r="305" spans="2:6">
      <c r="B305" s="47">
        <v>5</v>
      </c>
      <c r="C305" s="47" t="s">
        <v>131</v>
      </c>
      <c r="D305" s="47" t="s">
        <v>712</v>
      </c>
      <c r="E305" s="47" t="s">
        <v>714</v>
      </c>
      <c r="F305" s="47">
        <v>325</v>
      </c>
    </row>
    <row r="306" spans="2:6">
      <c r="B306" s="47">
        <v>5</v>
      </c>
      <c r="C306" s="47" t="s">
        <v>131</v>
      </c>
      <c r="D306" s="47" t="s">
        <v>712</v>
      </c>
      <c r="E306" s="47" t="s">
        <v>715</v>
      </c>
      <c r="F306" s="47">
        <v>326</v>
      </c>
    </row>
    <row r="307" spans="2:6">
      <c r="B307" s="47">
        <v>5</v>
      </c>
      <c r="C307" s="47" t="s">
        <v>131</v>
      </c>
      <c r="D307" s="47" t="s">
        <v>712</v>
      </c>
      <c r="E307" s="47" t="s">
        <v>716</v>
      </c>
      <c r="F307" s="47">
        <v>327</v>
      </c>
    </row>
    <row r="308" spans="2:6">
      <c r="B308" s="47">
        <v>5</v>
      </c>
      <c r="C308" s="47" t="s">
        <v>131</v>
      </c>
      <c r="D308" s="47" t="s">
        <v>712</v>
      </c>
      <c r="E308" s="47" t="s">
        <v>718</v>
      </c>
      <c r="F308" s="47">
        <v>328</v>
      </c>
    </row>
    <row r="309" spans="2:6">
      <c r="B309" s="47">
        <v>5</v>
      </c>
      <c r="C309" s="47" t="s">
        <v>131</v>
      </c>
      <c r="D309" s="47" t="s">
        <v>712</v>
      </c>
      <c r="E309" s="47" t="s">
        <v>719</v>
      </c>
      <c r="F309" s="47">
        <v>329</v>
      </c>
    </row>
    <row r="310" spans="2:6">
      <c r="B310" s="47">
        <v>5</v>
      </c>
      <c r="C310" s="47" t="s">
        <v>131</v>
      </c>
      <c r="D310" s="47" t="s">
        <v>712</v>
      </c>
      <c r="E310" s="47" t="s">
        <v>721</v>
      </c>
      <c r="F310" s="47">
        <v>330</v>
      </c>
    </row>
    <row r="311" spans="2:6">
      <c r="B311" s="47">
        <v>5</v>
      </c>
      <c r="C311" s="47" t="s">
        <v>131</v>
      </c>
      <c r="D311" s="47" t="s">
        <v>712</v>
      </c>
      <c r="E311" s="47" t="s">
        <v>722</v>
      </c>
      <c r="F311" s="47">
        <v>331</v>
      </c>
    </row>
    <row r="312" spans="2:6">
      <c r="B312" s="47">
        <v>5</v>
      </c>
      <c r="C312" s="47" t="s">
        <v>131</v>
      </c>
      <c r="D312" s="47" t="s">
        <v>712</v>
      </c>
      <c r="E312" s="47" t="s">
        <v>712</v>
      </c>
      <c r="F312" s="47">
        <v>332</v>
      </c>
    </row>
    <row r="313" spans="2:6">
      <c r="B313" s="47">
        <v>5</v>
      </c>
      <c r="C313" s="47" t="s">
        <v>131</v>
      </c>
      <c r="D313" s="47" t="s">
        <v>712</v>
      </c>
      <c r="E313" s="47" t="s">
        <v>724</v>
      </c>
      <c r="F313" s="47">
        <v>333</v>
      </c>
    </row>
    <row r="314" spans="2:6">
      <c r="B314" s="47">
        <v>5</v>
      </c>
      <c r="C314" s="47" t="s">
        <v>131</v>
      </c>
      <c r="D314" s="47" t="s">
        <v>712</v>
      </c>
      <c r="E314" s="47" t="s">
        <v>726</v>
      </c>
      <c r="F314" s="47">
        <v>334</v>
      </c>
    </row>
    <row r="315" spans="2:6">
      <c r="B315" s="47"/>
      <c r="C315" s="47"/>
      <c r="D315" s="47"/>
      <c r="E315" s="47"/>
      <c r="F315" s="47">
        <v>335</v>
      </c>
    </row>
    <row r="316" spans="2:6">
      <c r="B316" s="47"/>
      <c r="C316" s="47"/>
      <c r="D316" s="47"/>
      <c r="E316" s="47"/>
      <c r="F316" s="47">
        <v>336</v>
      </c>
    </row>
    <row r="317" spans="2:6">
      <c r="B317" s="47"/>
      <c r="C317" s="47"/>
      <c r="D317" s="47"/>
      <c r="E317" s="47"/>
      <c r="F317" s="47">
        <v>337</v>
      </c>
    </row>
    <row r="318" spans="2:6">
      <c r="B318" s="47"/>
      <c r="C318" s="47"/>
      <c r="D318" s="47"/>
      <c r="E318" s="47"/>
      <c r="F318" s="47">
        <v>338</v>
      </c>
    </row>
    <row r="319" spans="2:6">
      <c r="B319" s="47"/>
      <c r="C319" s="47"/>
      <c r="D319" s="47"/>
      <c r="E319" s="47"/>
      <c r="F319" s="47">
        <v>339</v>
      </c>
    </row>
    <row r="320" spans="2:6">
      <c r="B320" s="47">
        <v>6</v>
      </c>
      <c r="C320" s="47" t="s">
        <v>131</v>
      </c>
      <c r="D320" s="47" t="s">
        <v>727</v>
      </c>
      <c r="E320" s="47" t="s">
        <v>728</v>
      </c>
      <c r="F320" s="47">
        <v>340</v>
      </c>
    </row>
    <row r="321" spans="2:6">
      <c r="B321" s="47">
        <v>6</v>
      </c>
      <c r="C321" s="47" t="s">
        <v>131</v>
      </c>
      <c r="D321" s="47" t="s">
        <v>727</v>
      </c>
      <c r="E321" s="47" t="s">
        <v>729</v>
      </c>
      <c r="F321" s="47">
        <v>341</v>
      </c>
    </row>
    <row r="322" spans="2:6">
      <c r="B322" s="47">
        <v>6</v>
      </c>
      <c r="C322" s="47" t="s">
        <v>131</v>
      </c>
      <c r="D322" s="47" t="s">
        <v>727</v>
      </c>
      <c r="E322" s="47" t="s">
        <v>730</v>
      </c>
      <c r="F322" s="47">
        <v>342</v>
      </c>
    </row>
    <row r="323" spans="2:6">
      <c r="B323" s="47">
        <v>6</v>
      </c>
      <c r="C323" s="47" t="s">
        <v>131</v>
      </c>
      <c r="D323" s="47" t="s">
        <v>727</v>
      </c>
      <c r="E323" s="47" t="s">
        <v>731</v>
      </c>
      <c r="F323" s="47">
        <v>343</v>
      </c>
    </row>
    <row r="324" spans="2:6">
      <c r="B324" s="47">
        <v>6</v>
      </c>
      <c r="C324" s="47" t="s">
        <v>131</v>
      </c>
      <c r="D324" s="47" t="s">
        <v>727</v>
      </c>
      <c r="E324" s="47" t="s">
        <v>734</v>
      </c>
      <c r="F324" s="47">
        <v>344</v>
      </c>
    </row>
    <row r="325" spans="2:6">
      <c r="B325" s="47">
        <v>6</v>
      </c>
      <c r="C325" s="47" t="s">
        <v>131</v>
      </c>
      <c r="D325" s="47" t="s">
        <v>727</v>
      </c>
      <c r="E325" s="47" t="s">
        <v>737</v>
      </c>
      <c r="F325" s="47">
        <v>345</v>
      </c>
    </row>
    <row r="326" spans="2:6">
      <c r="B326" s="47">
        <v>6</v>
      </c>
      <c r="C326" s="47" t="s">
        <v>131</v>
      </c>
      <c r="D326" s="47" t="s">
        <v>727</v>
      </c>
      <c r="E326" s="47" t="s">
        <v>738</v>
      </c>
      <c r="F326" s="47">
        <v>346</v>
      </c>
    </row>
    <row r="327" spans="2:6">
      <c r="B327" s="47">
        <v>6</v>
      </c>
      <c r="C327" s="47" t="s">
        <v>131</v>
      </c>
      <c r="D327" s="47" t="s">
        <v>727</v>
      </c>
      <c r="E327" s="47" t="s">
        <v>739</v>
      </c>
      <c r="F327" s="47">
        <v>347</v>
      </c>
    </row>
    <row r="328" spans="2:6">
      <c r="B328" s="47">
        <v>6</v>
      </c>
      <c r="C328" s="47" t="s">
        <v>131</v>
      </c>
      <c r="D328" s="47" t="s">
        <v>727</v>
      </c>
      <c r="E328" s="47" t="s">
        <v>740</v>
      </c>
      <c r="F328" s="47">
        <v>348</v>
      </c>
    </row>
    <row r="329" spans="2:6">
      <c r="B329" s="47">
        <v>6</v>
      </c>
      <c r="C329" s="47" t="s">
        <v>131</v>
      </c>
      <c r="D329" s="47" t="s">
        <v>727</v>
      </c>
      <c r="E329" s="47" t="s">
        <v>741</v>
      </c>
      <c r="F329" s="47">
        <v>349</v>
      </c>
    </row>
    <row r="330" spans="2:6">
      <c r="B330" s="47">
        <v>6</v>
      </c>
      <c r="C330" s="47" t="s">
        <v>131</v>
      </c>
      <c r="D330" s="47" t="s">
        <v>727</v>
      </c>
      <c r="E330" s="47" t="s">
        <v>742</v>
      </c>
      <c r="F330" s="47">
        <v>350</v>
      </c>
    </row>
    <row r="331" spans="2:6">
      <c r="B331" s="47">
        <v>6</v>
      </c>
      <c r="C331" s="47" t="s">
        <v>131</v>
      </c>
      <c r="D331" s="47" t="s">
        <v>727</v>
      </c>
      <c r="E331" s="47" t="s">
        <v>744</v>
      </c>
      <c r="F331" s="47">
        <v>351</v>
      </c>
    </row>
    <row r="332" spans="2:6">
      <c r="B332" s="47">
        <v>6</v>
      </c>
      <c r="C332" s="47" t="s">
        <v>131</v>
      </c>
      <c r="D332" s="47" t="s">
        <v>727</v>
      </c>
      <c r="E332" s="47" t="s">
        <v>745</v>
      </c>
      <c r="F332" s="47">
        <v>352</v>
      </c>
    </row>
    <row r="333" spans="2:6">
      <c r="B333" s="47">
        <v>6</v>
      </c>
      <c r="C333" s="47" t="s">
        <v>131</v>
      </c>
      <c r="D333" s="47" t="s">
        <v>727</v>
      </c>
      <c r="E333" s="47" t="s">
        <v>746</v>
      </c>
      <c r="F333" s="47">
        <v>353</v>
      </c>
    </row>
    <row r="334" spans="2:6">
      <c r="B334" s="47">
        <v>6</v>
      </c>
      <c r="C334" s="47" t="s">
        <v>131</v>
      </c>
      <c r="D334" s="47" t="s">
        <v>727</v>
      </c>
      <c r="E334" s="47" t="s">
        <v>747</v>
      </c>
      <c r="F334" s="47">
        <v>354</v>
      </c>
    </row>
    <row r="335" spans="2:6">
      <c r="B335" s="47">
        <v>6</v>
      </c>
      <c r="C335" s="47" t="s">
        <v>131</v>
      </c>
      <c r="D335" s="47" t="s">
        <v>727</v>
      </c>
      <c r="E335" s="47" t="s">
        <v>748</v>
      </c>
      <c r="F335" s="47">
        <v>355</v>
      </c>
    </row>
    <row r="336" spans="2:6">
      <c r="B336" s="47">
        <v>6</v>
      </c>
      <c r="C336" s="47" t="s">
        <v>131</v>
      </c>
      <c r="D336" s="47" t="s">
        <v>727</v>
      </c>
      <c r="E336" s="47" t="s">
        <v>1309</v>
      </c>
      <c r="F336" s="47">
        <v>356</v>
      </c>
    </row>
    <row r="337" spans="2:6">
      <c r="B337" s="47">
        <v>6</v>
      </c>
      <c r="C337" s="47" t="s">
        <v>131</v>
      </c>
      <c r="D337" s="47" t="s">
        <v>727</v>
      </c>
      <c r="E337" s="47" t="s">
        <v>751</v>
      </c>
      <c r="F337" s="47">
        <v>357</v>
      </c>
    </row>
    <row r="338" spans="2:6">
      <c r="B338" s="47">
        <v>6</v>
      </c>
      <c r="C338" s="47" t="s">
        <v>131</v>
      </c>
      <c r="D338" s="47" t="s">
        <v>727</v>
      </c>
      <c r="E338" s="47" t="s">
        <v>752</v>
      </c>
      <c r="F338" s="47">
        <v>358</v>
      </c>
    </row>
    <row r="339" spans="2:6">
      <c r="B339" s="47">
        <v>6</v>
      </c>
      <c r="C339" s="47" t="s">
        <v>131</v>
      </c>
      <c r="D339" s="47" t="s">
        <v>727</v>
      </c>
      <c r="E339" s="47" t="s">
        <v>753</v>
      </c>
      <c r="F339" s="47">
        <v>359</v>
      </c>
    </row>
    <row r="340" spans="2:6">
      <c r="B340" s="47">
        <v>6</v>
      </c>
      <c r="C340" s="47" t="s">
        <v>131</v>
      </c>
      <c r="D340" s="47" t="s">
        <v>727</v>
      </c>
      <c r="E340" s="47" t="s">
        <v>754</v>
      </c>
      <c r="F340" s="47">
        <v>360</v>
      </c>
    </row>
    <row r="341" spans="2:6">
      <c r="B341" s="47">
        <v>6</v>
      </c>
      <c r="C341" s="47" t="s">
        <v>131</v>
      </c>
      <c r="D341" s="47" t="s">
        <v>727</v>
      </c>
      <c r="E341" s="47" t="s">
        <v>1310</v>
      </c>
      <c r="F341" s="47">
        <v>361</v>
      </c>
    </row>
    <row r="342" spans="2:6">
      <c r="B342" s="47"/>
      <c r="C342" s="47"/>
      <c r="D342" s="47"/>
      <c r="E342" s="47"/>
      <c r="F342" s="47">
        <v>362</v>
      </c>
    </row>
    <row r="343" spans="2:6">
      <c r="B343" s="47"/>
      <c r="C343" s="47"/>
      <c r="D343" s="47"/>
      <c r="E343" s="47"/>
      <c r="F343" s="47">
        <v>363</v>
      </c>
    </row>
    <row r="344" spans="2:6">
      <c r="B344" s="47"/>
      <c r="C344" s="47"/>
      <c r="D344" s="47"/>
      <c r="E344" s="47"/>
      <c r="F344" s="47">
        <v>364</v>
      </c>
    </row>
    <row r="345" spans="2:6">
      <c r="B345" s="47"/>
      <c r="C345" s="47"/>
      <c r="D345" s="47"/>
      <c r="E345" s="47"/>
      <c r="F345" s="47">
        <v>365</v>
      </c>
    </row>
    <row r="346" spans="2:6">
      <c r="B346" s="47"/>
      <c r="C346" s="47"/>
      <c r="D346" s="47"/>
      <c r="E346" s="47"/>
      <c r="F346" s="47">
        <v>366</v>
      </c>
    </row>
    <row r="347" spans="2:6">
      <c r="B347" s="47">
        <v>7</v>
      </c>
      <c r="C347" s="47" t="s">
        <v>131</v>
      </c>
      <c r="D347" s="47" t="s">
        <v>645</v>
      </c>
      <c r="E347" s="47" t="s">
        <v>644</v>
      </c>
      <c r="F347" s="47">
        <v>367</v>
      </c>
    </row>
    <row r="348" spans="2:6">
      <c r="B348" s="47">
        <v>7</v>
      </c>
      <c r="C348" s="47" t="s">
        <v>131</v>
      </c>
      <c r="D348" s="47" t="s">
        <v>645</v>
      </c>
      <c r="E348" s="47" t="s">
        <v>645</v>
      </c>
      <c r="F348" s="47">
        <v>368</v>
      </c>
    </row>
    <row r="349" spans="2:6">
      <c r="B349" s="47">
        <v>7</v>
      </c>
      <c r="C349" s="47" t="s">
        <v>131</v>
      </c>
      <c r="D349" s="47" t="s">
        <v>645</v>
      </c>
      <c r="E349" s="47" t="s">
        <v>646</v>
      </c>
      <c r="F349" s="47">
        <v>369</v>
      </c>
    </row>
    <row r="350" spans="2:6">
      <c r="B350" s="47">
        <v>7</v>
      </c>
      <c r="C350" s="47" t="s">
        <v>131</v>
      </c>
      <c r="D350" s="47" t="s">
        <v>645</v>
      </c>
      <c r="E350" s="47" t="s">
        <v>647</v>
      </c>
      <c r="F350" s="47">
        <v>370</v>
      </c>
    </row>
    <row r="351" spans="2:6">
      <c r="B351" s="47">
        <v>7</v>
      </c>
      <c r="C351" s="47" t="s">
        <v>131</v>
      </c>
      <c r="D351" s="47" t="s">
        <v>645</v>
      </c>
      <c r="E351" s="47" t="s">
        <v>648</v>
      </c>
      <c r="F351" s="47">
        <v>371</v>
      </c>
    </row>
    <row r="352" spans="2:6">
      <c r="B352" s="47">
        <v>7</v>
      </c>
      <c r="C352" s="47" t="s">
        <v>131</v>
      </c>
      <c r="D352" s="47" t="s">
        <v>645</v>
      </c>
      <c r="E352" s="47" t="s">
        <v>649</v>
      </c>
      <c r="F352" s="47">
        <v>372</v>
      </c>
    </row>
    <row r="353" spans="2:6">
      <c r="B353" s="47">
        <v>7</v>
      </c>
      <c r="C353" s="47" t="s">
        <v>131</v>
      </c>
      <c r="D353" s="47" t="s">
        <v>645</v>
      </c>
      <c r="E353" s="47" t="s">
        <v>650</v>
      </c>
      <c r="F353" s="47">
        <v>373</v>
      </c>
    </row>
    <row r="354" spans="2:6">
      <c r="B354" s="47">
        <v>7</v>
      </c>
      <c r="C354" s="47" t="s">
        <v>131</v>
      </c>
      <c r="D354" s="47" t="s">
        <v>645</v>
      </c>
      <c r="E354" s="47" t="s">
        <v>651</v>
      </c>
      <c r="F354" s="47">
        <v>374</v>
      </c>
    </row>
    <row r="355" spans="2:6">
      <c r="B355" s="47">
        <v>7</v>
      </c>
      <c r="C355" s="47" t="s">
        <v>131</v>
      </c>
      <c r="D355" s="47" t="s">
        <v>645</v>
      </c>
      <c r="E355" s="47" t="s">
        <v>652</v>
      </c>
      <c r="F355" s="47">
        <v>375</v>
      </c>
    </row>
    <row r="356" spans="2:6">
      <c r="B356" s="47">
        <v>7</v>
      </c>
      <c r="C356" s="47" t="s">
        <v>131</v>
      </c>
      <c r="D356" s="47" t="s">
        <v>645</v>
      </c>
      <c r="E356" s="47" t="s">
        <v>653</v>
      </c>
      <c r="F356" s="47">
        <v>376</v>
      </c>
    </row>
    <row r="357" spans="2:6">
      <c r="B357" s="47">
        <v>7</v>
      </c>
      <c r="C357" s="47" t="s">
        <v>131</v>
      </c>
      <c r="D357" s="47" t="s">
        <v>645</v>
      </c>
      <c r="E357" s="47" t="s">
        <v>1311</v>
      </c>
      <c r="F357" s="47">
        <v>377</v>
      </c>
    </row>
    <row r="358" spans="2:6">
      <c r="B358" s="47">
        <v>7</v>
      </c>
      <c r="C358" s="47" t="s">
        <v>131</v>
      </c>
      <c r="D358" s="47" t="s">
        <v>645</v>
      </c>
      <c r="E358" s="47" t="s">
        <v>654</v>
      </c>
      <c r="F358" s="47">
        <v>378</v>
      </c>
    </row>
    <row r="359" spans="2:6">
      <c r="B359" s="47">
        <v>7</v>
      </c>
      <c r="C359" s="47" t="s">
        <v>131</v>
      </c>
      <c r="D359" s="47" t="s">
        <v>645</v>
      </c>
      <c r="E359" s="47" t="s">
        <v>655</v>
      </c>
      <c r="F359" s="47">
        <v>379</v>
      </c>
    </row>
    <row r="360" spans="2:6">
      <c r="B360" s="47">
        <v>7</v>
      </c>
      <c r="C360" s="47" t="s">
        <v>131</v>
      </c>
      <c r="D360" s="47" t="s">
        <v>645</v>
      </c>
      <c r="E360" s="47" t="s">
        <v>656</v>
      </c>
      <c r="F360" s="47">
        <v>380</v>
      </c>
    </row>
    <row r="361" spans="2:6">
      <c r="B361" s="47">
        <v>7</v>
      </c>
      <c r="C361" s="47" t="s">
        <v>131</v>
      </c>
      <c r="D361" s="47" t="s">
        <v>645</v>
      </c>
      <c r="E361" s="47" t="s">
        <v>657</v>
      </c>
      <c r="F361" s="47">
        <v>381</v>
      </c>
    </row>
    <row r="362" spans="2:6">
      <c r="B362" s="47">
        <v>7</v>
      </c>
      <c r="C362" s="47" t="s">
        <v>131</v>
      </c>
      <c r="D362" s="47" t="s">
        <v>645</v>
      </c>
      <c r="E362" s="47" t="s">
        <v>658</v>
      </c>
      <c r="F362" s="47">
        <v>382</v>
      </c>
    </row>
    <row r="363" spans="2:6">
      <c r="B363" s="47">
        <v>7</v>
      </c>
      <c r="C363" s="47" t="s">
        <v>131</v>
      </c>
      <c r="D363" s="47" t="s">
        <v>645</v>
      </c>
      <c r="E363" s="47" t="s">
        <v>659</v>
      </c>
      <c r="F363" s="47">
        <v>383</v>
      </c>
    </row>
    <row r="364" spans="2:6">
      <c r="B364" s="47">
        <v>7</v>
      </c>
      <c r="C364" s="47" t="s">
        <v>131</v>
      </c>
      <c r="D364" s="47" t="s">
        <v>645</v>
      </c>
      <c r="E364" s="47" t="s">
        <v>660</v>
      </c>
      <c r="F364" s="47">
        <v>384</v>
      </c>
    </row>
    <row r="365" spans="2:6">
      <c r="B365" s="47">
        <v>7</v>
      </c>
      <c r="C365" s="47" t="s">
        <v>131</v>
      </c>
      <c r="D365" s="47" t="s">
        <v>645</v>
      </c>
      <c r="E365" s="47" t="s">
        <v>661</v>
      </c>
      <c r="F365" s="47">
        <v>385</v>
      </c>
    </row>
    <row r="366" spans="2:6">
      <c r="B366" s="47">
        <v>7</v>
      </c>
      <c r="C366" s="47" t="s">
        <v>131</v>
      </c>
      <c r="D366" s="47" t="s">
        <v>645</v>
      </c>
      <c r="E366" s="47" t="s">
        <v>662</v>
      </c>
      <c r="F366" s="47">
        <v>386</v>
      </c>
    </row>
    <row r="367" spans="2:6">
      <c r="B367" s="47">
        <v>7</v>
      </c>
      <c r="C367" s="47" t="s">
        <v>131</v>
      </c>
      <c r="D367" s="47" t="s">
        <v>645</v>
      </c>
      <c r="E367" s="47" t="s">
        <v>663</v>
      </c>
      <c r="F367" s="47">
        <v>387</v>
      </c>
    </row>
    <row r="368" spans="2:6">
      <c r="B368" s="47">
        <v>7</v>
      </c>
      <c r="C368" s="47" t="s">
        <v>131</v>
      </c>
      <c r="D368" s="47" t="s">
        <v>645</v>
      </c>
      <c r="E368" s="47" t="s">
        <v>664</v>
      </c>
      <c r="F368" s="47">
        <v>388</v>
      </c>
    </row>
    <row r="369" spans="2:6">
      <c r="B369" s="47">
        <v>7</v>
      </c>
      <c r="C369" s="47" t="s">
        <v>131</v>
      </c>
      <c r="D369" s="47" t="s">
        <v>645</v>
      </c>
      <c r="E369" s="47" t="s">
        <v>665</v>
      </c>
      <c r="F369" s="47">
        <v>389</v>
      </c>
    </row>
    <row r="370" spans="2:6">
      <c r="B370" s="47">
        <v>7</v>
      </c>
      <c r="C370" s="47" t="s">
        <v>131</v>
      </c>
      <c r="D370" s="47" t="s">
        <v>645</v>
      </c>
      <c r="E370" s="47" t="s">
        <v>667</v>
      </c>
      <c r="F370" s="47">
        <v>390</v>
      </c>
    </row>
    <row r="371" spans="2:6">
      <c r="B371" s="47">
        <v>7</v>
      </c>
      <c r="C371" s="47" t="s">
        <v>131</v>
      </c>
      <c r="D371" s="47" t="s">
        <v>645</v>
      </c>
      <c r="E371" s="47" t="s">
        <v>668</v>
      </c>
      <c r="F371" s="47">
        <v>391</v>
      </c>
    </row>
    <row r="372" spans="2:6">
      <c r="B372" s="47">
        <v>7</v>
      </c>
      <c r="C372" s="47" t="s">
        <v>131</v>
      </c>
      <c r="D372" s="47" t="s">
        <v>645</v>
      </c>
      <c r="E372" s="47" t="s">
        <v>669</v>
      </c>
      <c r="F372" s="47">
        <v>392</v>
      </c>
    </row>
    <row r="373" spans="2:6">
      <c r="B373" s="47">
        <v>7</v>
      </c>
      <c r="C373" s="47" t="s">
        <v>131</v>
      </c>
      <c r="D373" s="47" t="s">
        <v>645</v>
      </c>
      <c r="E373" s="47" t="s">
        <v>1312</v>
      </c>
      <c r="F373" s="47">
        <v>393</v>
      </c>
    </row>
    <row r="374" spans="2:6">
      <c r="B374" s="47">
        <v>7</v>
      </c>
      <c r="C374" s="47" t="s">
        <v>131</v>
      </c>
      <c r="D374" s="47" t="s">
        <v>645</v>
      </c>
      <c r="E374" s="47" t="s">
        <v>1313</v>
      </c>
      <c r="F374" s="47">
        <v>394</v>
      </c>
    </row>
    <row r="375" spans="2:6">
      <c r="B375" s="47">
        <v>7</v>
      </c>
      <c r="C375" s="47" t="s">
        <v>131</v>
      </c>
      <c r="D375" s="47" t="s">
        <v>645</v>
      </c>
      <c r="E375" s="47" t="s">
        <v>1079</v>
      </c>
      <c r="F375" s="47">
        <v>395</v>
      </c>
    </row>
    <row r="376" spans="2:6">
      <c r="B376" s="47"/>
      <c r="C376" s="47"/>
      <c r="D376" s="47"/>
      <c r="E376" s="47"/>
      <c r="F376" s="47">
        <v>396</v>
      </c>
    </row>
    <row r="377" spans="2:6">
      <c r="B377" s="47"/>
      <c r="C377" s="47"/>
      <c r="D377" s="47"/>
      <c r="E377" s="47"/>
      <c r="F377" s="47">
        <v>397</v>
      </c>
    </row>
    <row r="378" spans="2:6">
      <c r="B378" s="47"/>
      <c r="C378" s="47"/>
      <c r="D378" s="47"/>
      <c r="E378" s="47"/>
      <c r="F378" s="47">
        <v>398</v>
      </c>
    </row>
    <row r="379" spans="2:6">
      <c r="B379" s="47"/>
      <c r="C379" s="47"/>
      <c r="D379" s="47"/>
      <c r="E379" s="47"/>
      <c r="F379" s="47">
        <v>399</v>
      </c>
    </row>
    <row r="380" spans="2:6">
      <c r="B380" s="47"/>
      <c r="C380" s="47"/>
      <c r="D380" s="47"/>
      <c r="E380" s="47"/>
      <c r="F380" s="47">
        <v>400</v>
      </c>
    </row>
    <row r="381" spans="2:6">
      <c r="B381" s="47">
        <v>8</v>
      </c>
      <c r="C381" s="47" t="s">
        <v>131</v>
      </c>
      <c r="D381" s="47" t="s">
        <v>1314</v>
      </c>
      <c r="E381" s="47" t="s">
        <v>672</v>
      </c>
      <c r="F381" s="47">
        <v>401</v>
      </c>
    </row>
    <row r="382" spans="2:6">
      <c r="B382" s="47">
        <v>8</v>
      </c>
      <c r="C382" s="47" t="s">
        <v>131</v>
      </c>
      <c r="D382" s="47" t="s">
        <v>1314</v>
      </c>
      <c r="E382" s="47" t="s">
        <v>673</v>
      </c>
      <c r="F382" s="47">
        <v>402</v>
      </c>
    </row>
    <row r="383" spans="2:6">
      <c r="B383" s="47">
        <v>8</v>
      </c>
      <c r="C383" s="47" t="s">
        <v>131</v>
      </c>
      <c r="D383" s="47" t="s">
        <v>1314</v>
      </c>
      <c r="E383" s="47" t="s">
        <v>674</v>
      </c>
      <c r="F383" s="47">
        <v>403</v>
      </c>
    </row>
    <row r="384" spans="2:6">
      <c r="B384" s="47">
        <v>8</v>
      </c>
      <c r="C384" s="47" t="s">
        <v>131</v>
      </c>
      <c r="D384" s="47" t="s">
        <v>1314</v>
      </c>
      <c r="E384" s="47" t="s">
        <v>675</v>
      </c>
      <c r="F384" s="47">
        <v>404</v>
      </c>
    </row>
    <row r="385" spans="2:6">
      <c r="B385" s="47">
        <v>8</v>
      </c>
      <c r="C385" s="47" t="s">
        <v>131</v>
      </c>
      <c r="D385" s="47" t="s">
        <v>1314</v>
      </c>
      <c r="E385" s="47" t="s">
        <v>676</v>
      </c>
      <c r="F385" s="47">
        <v>405</v>
      </c>
    </row>
    <row r="386" spans="2:6">
      <c r="B386" s="47">
        <v>8</v>
      </c>
      <c r="C386" s="47" t="s">
        <v>131</v>
      </c>
      <c r="D386" s="47" t="s">
        <v>1314</v>
      </c>
      <c r="E386" s="47" t="s">
        <v>677</v>
      </c>
      <c r="F386" s="47">
        <v>406</v>
      </c>
    </row>
    <row r="387" spans="2:6">
      <c r="B387" s="47">
        <v>8</v>
      </c>
      <c r="C387" s="47" t="s">
        <v>131</v>
      </c>
      <c r="D387" s="47" t="s">
        <v>1314</v>
      </c>
      <c r="E387" s="47" t="s">
        <v>1315</v>
      </c>
      <c r="F387" s="47">
        <v>407</v>
      </c>
    </row>
    <row r="388" spans="2:6">
      <c r="B388" s="47">
        <v>8</v>
      </c>
      <c r="C388" s="47" t="s">
        <v>131</v>
      </c>
      <c r="D388" s="47" t="s">
        <v>1314</v>
      </c>
      <c r="E388" s="47" t="s">
        <v>679</v>
      </c>
      <c r="F388" s="47">
        <v>408</v>
      </c>
    </row>
    <row r="389" spans="2:6">
      <c r="B389" s="47">
        <v>8</v>
      </c>
      <c r="C389" s="47" t="s">
        <v>131</v>
      </c>
      <c r="D389" s="47" t="s">
        <v>1314</v>
      </c>
      <c r="E389" s="47" t="s">
        <v>680</v>
      </c>
      <c r="F389" s="47">
        <v>409</v>
      </c>
    </row>
    <row r="390" spans="2:6">
      <c r="B390" s="47">
        <v>8</v>
      </c>
      <c r="C390" s="47" t="s">
        <v>131</v>
      </c>
      <c r="D390" s="47" t="s">
        <v>1314</v>
      </c>
      <c r="E390" s="47" t="s">
        <v>701</v>
      </c>
      <c r="F390" s="47">
        <v>410</v>
      </c>
    </row>
    <row r="391" spans="2:6">
      <c r="B391" s="47">
        <v>8</v>
      </c>
      <c r="C391" s="47" t="s">
        <v>131</v>
      </c>
      <c r="D391" s="47" t="s">
        <v>1314</v>
      </c>
      <c r="E391" s="47" t="s">
        <v>702</v>
      </c>
      <c r="F391" s="47">
        <v>411</v>
      </c>
    </row>
    <row r="392" spans="2:6">
      <c r="B392" s="47">
        <v>8</v>
      </c>
      <c r="C392" s="47" t="s">
        <v>131</v>
      </c>
      <c r="D392" s="47" t="s">
        <v>1314</v>
      </c>
      <c r="E392" s="47" t="s">
        <v>703</v>
      </c>
      <c r="F392" s="47">
        <v>412</v>
      </c>
    </row>
    <row r="393" spans="2:6">
      <c r="B393" s="47">
        <v>8</v>
      </c>
      <c r="C393" s="47" t="s">
        <v>131</v>
      </c>
      <c r="D393" s="47" t="s">
        <v>1314</v>
      </c>
      <c r="E393" s="47" t="s">
        <v>704</v>
      </c>
      <c r="F393" s="47">
        <v>413</v>
      </c>
    </row>
    <row r="394" spans="2:6">
      <c r="B394" s="47">
        <v>8</v>
      </c>
      <c r="C394" s="47" t="s">
        <v>131</v>
      </c>
      <c r="D394" s="47" t="s">
        <v>1314</v>
      </c>
      <c r="E394" s="47" t="s">
        <v>705</v>
      </c>
      <c r="F394" s="47">
        <v>414</v>
      </c>
    </row>
    <row r="395" spans="2:6">
      <c r="B395" s="47">
        <v>8</v>
      </c>
      <c r="C395" s="47" t="s">
        <v>131</v>
      </c>
      <c r="D395" s="47" t="s">
        <v>1314</v>
      </c>
      <c r="E395" s="47" t="s">
        <v>706</v>
      </c>
      <c r="F395" s="47">
        <v>415</v>
      </c>
    </row>
    <row r="396" spans="2:6">
      <c r="B396" s="47">
        <v>8</v>
      </c>
      <c r="C396" s="47" t="s">
        <v>131</v>
      </c>
      <c r="D396" s="47" t="s">
        <v>1314</v>
      </c>
      <c r="E396" s="47" t="s">
        <v>707</v>
      </c>
      <c r="F396" s="47">
        <v>416</v>
      </c>
    </row>
    <row r="397" spans="2:6">
      <c r="B397" s="47">
        <v>8</v>
      </c>
      <c r="C397" s="47" t="s">
        <v>131</v>
      </c>
      <c r="D397" s="47" t="s">
        <v>1314</v>
      </c>
      <c r="E397" s="47" t="s">
        <v>708</v>
      </c>
      <c r="F397" s="47">
        <v>417</v>
      </c>
    </row>
    <row r="398" spans="2:6">
      <c r="B398" s="47">
        <v>8</v>
      </c>
      <c r="C398" s="47" t="s">
        <v>131</v>
      </c>
      <c r="D398" s="47" t="s">
        <v>1314</v>
      </c>
      <c r="E398" s="47" t="s">
        <v>711</v>
      </c>
      <c r="F398" s="47">
        <v>418</v>
      </c>
    </row>
    <row r="399" spans="2:6">
      <c r="B399" s="47">
        <v>8</v>
      </c>
      <c r="C399" s="47" t="s">
        <v>131</v>
      </c>
      <c r="D399" s="47" t="s">
        <v>1314</v>
      </c>
      <c r="E399" s="47" t="s">
        <v>1079</v>
      </c>
      <c r="F399" s="47">
        <v>419</v>
      </c>
    </row>
    <row r="400" spans="2:6">
      <c r="B400" s="47">
        <v>8</v>
      </c>
      <c r="C400" s="47" t="s">
        <v>131</v>
      </c>
      <c r="D400" s="47" t="s">
        <v>1314</v>
      </c>
      <c r="E400" s="47" t="s">
        <v>1316</v>
      </c>
      <c r="F400" s="47">
        <v>420</v>
      </c>
    </row>
    <row r="401" spans="2:6">
      <c r="B401" s="47">
        <v>8</v>
      </c>
      <c r="C401" s="47" t="s">
        <v>131</v>
      </c>
      <c r="D401" s="47" t="s">
        <v>1314</v>
      </c>
      <c r="E401" s="47" t="s">
        <v>1317</v>
      </c>
      <c r="F401" s="47">
        <v>421</v>
      </c>
    </row>
    <row r="402" spans="2:6">
      <c r="B402" s="47">
        <v>8</v>
      </c>
      <c r="C402" s="47" t="s">
        <v>131</v>
      </c>
      <c r="D402" s="47" t="s">
        <v>1314</v>
      </c>
      <c r="E402" s="47" t="s">
        <v>1313</v>
      </c>
      <c r="F402" s="47">
        <v>422</v>
      </c>
    </row>
    <row r="403" spans="2:6">
      <c r="B403" s="47"/>
      <c r="C403" s="47"/>
      <c r="D403" s="47"/>
      <c r="E403" s="47"/>
      <c r="F403" s="47">
        <v>423</v>
      </c>
    </row>
    <row r="404" spans="2:6">
      <c r="B404" s="47"/>
      <c r="C404" s="47"/>
      <c r="D404" s="47"/>
      <c r="E404" s="47"/>
      <c r="F404" s="47">
        <v>424</v>
      </c>
    </row>
    <row r="405" spans="2:6">
      <c r="B405" s="47"/>
      <c r="C405" s="47"/>
      <c r="D405" s="47"/>
      <c r="E405" s="47"/>
      <c r="F405" s="47">
        <v>425</v>
      </c>
    </row>
    <row r="406" spans="2:6">
      <c r="B406" s="47">
        <v>9</v>
      </c>
      <c r="C406" s="47" t="s">
        <v>131</v>
      </c>
      <c r="D406" s="47" t="s">
        <v>1318</v>
      </c>
      <c r="E406" s="47" t="s">
        <v>683</v>
      </c>
      <c r="F406" s="47">
        <v>426</v>
      </c>
    </row>
    <row r="407" spans="2:6">
      <c r="B407" s="47">
        <v>9</v>
      </c>
      <c r="C407" s="47" t="s">
        <v>131</v>
      </c>
      <c r="D407" s="47" t="s">
        <v>1318</v>
      </c>
      <c r="E407" s="47" t="s">
        <v>682</v>
      </c>
      <c r="F407" s="47">
        <v>427</v>
      </c>
    </row>
    <row r="408" spans="2:6">
      <c r="B408" s="47">
        <v>9</v>
      </c>
      <c r="C408" s="47" t="s">
        <v>131</v>
      </c>
      <c r="D408" s="47" t="s">
        <v>1318</v>
      </c>
      <c r="E408" s="47" t="s">
        <v>685</v>
      </c>
      <c r="F408" s="47">
        <v>428</v>
      </c>
    </row>
    <row r="409" spans="2:6">
      <c r="B409" s="47">
        <v>9</v>
      </c>
      <c r="C409" s="47" t="s">
        <v>131</v>
      </c>
      <c r="D409" s="47" t="s">
        <v>1318</v>
      </c>
      <c r="E409" s="47" t="s">
        <v>686</v>
      </c>
      <c r="F409" s="47">
        <v>429</v>
      </c>
    </row>
    <row r="410" spans="2:6">
      <c r="B410" s="47">
        <v>9</v>
      </c>
      <c r="C410" s="47" t="s">
        <v>131</v>
      </c>
      <c r="D410" s="47" t="s">
        <v>1318</v>
      </c>
      <c r="E410" s="47" t="s">
        <v>688</v>
      </c>
      <c r="F410" s="47">
        <v>430</v>
      </c>
    </row>
    <row r="411" spans="2:6">
      <c r="B411" s="47">
        <v>9</v>
      </c>
      <c r="C411" s="47" t="s">
        <v>131</v>
      </c>
      <c r="D411" s="47" t="s">
        <v>1318</v>
      </c>
      <c r="E411" s="47" t="s">
        <v>689</v>
      </c>
      <c r="F411" s="47">
        <v>431</v>
      </c>
    </row>
    <row r="412" spans="2:6">
      <c r="B412" s="47">
        <v>9</v>
      </c>
      <c r="C412" s="47" t="s">
        <v>131</v>
      </c>
      <c r="D412" s="47" t="s">
        <v>1318</v>
      </c>
      <c r="E412" s="47" t="s">
        <v>690</v>
      </c>
      <c r="F412" s="47">
        <v>432</v>
      </c>
    </row>
    <row r="413" spans="2:6">
      <c r="B413" s="47">
        <v>9</v>
      </c>
      <c r="C413" s="47" t="s">
        <v>131</v>
      </c>
      <c r="D413" s="47" t="s">
        <v>1318</v>
      </c>
      <c r="E413" s="47" t="s">
        <v>692</v>
      </c>
      <c r="F413" s="47">
        <v>433</v>
      </c>
    </row>
    <row r="414" spans="2:6">
      <c r="B414" s="47">
        <v>9</v>
      </c>
      <c r="C414" s="47" t="s">
        <v>131</v>
      </c>
      <c r="D414" s="47" t="s">
        <v>1318</v>
      </c>
      <c r="E414" s="47" t="s">
        <v>693</v>
      </c>
      <c r="F414" s="47">
        <v>434</v>
      </c>
    </row>
    <row r="415" spans="2:6">
      <c r="B415" s="47">
        <v>9</v>
      </c>
      <c r="C415" s="47" t="s">
        <v>131</v>
      </c>
      <c r="D415" s="47" t="s">
        <v>1318</v>
      </c>
      <c r="E415" s="47" t="s">
        <v>694</v>
      </c>
      <c r="F415" s="47">
        <v>435</v>
      </c>
    </row>
    <row r="416" spans="2:6">
      <c r="B416" s="47">
        <v>9</v>
      </c>
      <c r="C416" s="47" t="s">
        <v>131</v>
      </c>
      <c r="D416" s="47" t="s">
        <v>1318</v>
      </c>
      <c r="E416" s="47" t="s">
        <v>695</v>
      </c>
      <c r="F416" s="47">
        <v>436</v>
      </c>
    </row>
    <row r="417" spans="2:6">
      <c r="B417" s="47">
        <v>9</v>
      </c>
      <c r="C417" s="47" t="s">
        <v>131</v>
      </c>
      <c r="D417" s="47" t="s">
        <v>1318</v>
      </c>
      <c r="E417" s="47" t="s">
        <v>696</v>
      </c>
      <c r="F417" s="47">
        <v>437</v>
      </c>
    </row>
    <row r="418" spans="2:6">
      <c r="B418" s="47">
        <v>9</v>
      </c>
      <c r="C418" s="47" t="s">
        <v>131</v>
      </c>
      <c r="D418" s="47" t="s">
        <v>1318</v>
      </c>
      <c r="E418" s="47" t="s">
        <v>697</v>
      </c>
      <c r="F418" s="47">
        <v>438</v>
      </c>
    </row>
    <row r="419" spans="2:6">
      <c r="B419" s="47">
        <v>9</v>
      </c>
      <c r="C419" s="47" t="s">
        <v>131</v>
      </c>
      <c r="D419" s="47" t="s">
        <v>1318</v>
      </c>
      <c r="E419" s="47" t="s">
        <v>698</v>
      </c>
      <c r="F419" s="47">
        <v>439</v>
      </c>
    </row>
    <row r="420" spans="2:6">
      <c r="B420" s="47">
        <v>9</v>
      </c>
      <c r="C420" s="47" t="s">
        <v>131</v>
      </c>
      <c r="D420" s="47" t="s">
        <v>1318</v>
      </c>
      <c r="E420" s="47" t="s">
        <v>691</v>
      </c>
      <c r="F420" s="47">
        <v>440</v>
      </c>
    </row>
    <row r="421" spans="2:6">
      <c r="B421" s="47">
        <v>9</v>
      </c>
      <c r="C421" s="47" t="s">
        <v>131</v>
      </c>
      <c r="D421" s="47" t="s">
        <v>1318</v>
      </c>
      <c r="E421" s="47" t="s">
        <v>700</v>
      </c>
      <c r="F421" s="47">
        <v>441</v>
      </c>
    </row>
    <row r="422" spans="2:6">
      <c r="B422" s="47">
        <v>9</v>
      </c>
      <c r="C422" s="47" t="s">
        <v>131</v>
      </c>
      <c r="D422" s="47" t="s">
        <v>1318</v>
      </c>
      <c r="E422" s="47" t="s">
        <v>1079</v>
      </c>
      <c r="F422" s="47">
        <v>442</v>
      </c>
    </row>
    <row r="423" spans="2:6">
      <c r="B423" s="47">
        <v>9</v>
      </c>
      <c r="C423" s="47" t="s">
        <v>131</v>
      </c>
      <c r="D423" s="47" t="s">
        <v>1318</v>
      </c>
      <c r="E423" s="47" t="s">
        <v>1319</v>
      </c>
      <c r="F423" s="47">
        <v>443</v>
      </c>
    </row>
    <row r="424" spans="2:6">
      <c r="B424" s="47">
        <v>9</v>
      </c>
      <c r="C424" s="47" t="s">
        <v>131</v>
      </c>
      <c r="D424" s="47" t="s">
        <v>1318</v>
      </c>
      <c r="E424" s="47" t="s">
        <v>1320</v>
      </c>
      <c r="F424" s="47">
        <v>444</v>
      </c>
    </row>
    <row r="425" spans="2:6">
      <c r="B425" s="47"/>
      <c r="C425" s="47"/>
      <c r="D425" s="47"/>
      <c r="E425" s="47"/>
      <c r="F425" s="47">
        <v>445</v>
      </c>
    </row>
    <row r="426" spans="2:6">
      <c r="B426" s="47"/>
      <c r="C426" s="47"/>
      <c r="D426" s="47"/>
      <c r="E426" s="47"/>
      <c r="F426" s="47">
        <v>446</v>
      </c>
    </row>
    <row r="427" spans="2:6">
      <c r="B427" s="47"/>
      <c r="C427" s="47"/>
      <c r="D427" s="47"/>
      <c r="E427" s="47"/>
      <c r="F427" s="47">
        <v>447</v>
      </c>
    </row>
    <row r="428" spans="2:6">
      <c r="B428" s="47">
        <v>10</v>
      </c>
      <c r="C428" s="47" t="s">
        <v>116</v>
      </c>
      <c r="D428" s="47" t="s">
        <v>1082</v>
      </c>
      <c r="E428" s="47" t="s">
        <v>1321</v>
      </c>
      <c r="F428" s="47">
        <v>448</v>
      </c>
    </row>
    <row r="429" spans="2:6">
      <c r="B429" s="47">
        <v>10</v>
      </c>
      <c r="C429" s="47" t="s">
        <v>116</v>
      </c>
      <c r="D429" s="47" t="s">
        <v>1082</v>
      </c>
      <c r="E429" s="47" t="s">
        <v>579</v>
      </c>
      <c r="F429" s="47">
        <v>449</v>
      </c>
    </row>
    <row r="430" spans="2:6">
      <c r="B430" s="47">
        <v>10</v>
      </c>
      <c r="C430" s="47" t="s">
        <v>116</v>
      </c>
      <c r="D430" s="47" t="s">
        <v>1082</v>
      </c>
      <c r="E430" s="47" t="s">
        <v>582</v>
      </c>
      <c r="F430" s="47">
        <v>450</v>
      </c>
    </row>
    <row r="431" spans="2:6">
      <c r="B431" s="47">
        <v>10</v>
      </c>
      <c r="C431" s="47" t="s">
        <v>116</v>
      </c>
      <c r="D431" s="47" t="s">
        <v>1082</v>
      </c>
      <c r="E431" s="47" t="s">
        <v>584</v>
      </c>
      <c r="F431" s="47">
        <v>451</v>
      </c>
    </row>
    <row r="432" spans="2:6">
      <c r="B432" s="47">
        <v>10</v>
      </c>
      <c r="C432" s="47" t="s">
        <v>116</v>
      </c>
      <c r="D432" s="47" t="s">
        <v>1082</v>
      </c>
      <c r="E432" s="47" t="s">
        <v>1322</v>
      </c>
      <c r="F432" s="47">
        <v>452</v>
      </c>
    </row>
    <row r="433" spans="2:6">
      <c r="B433" s="47">
        <v>10</v>
      </c>
      <c r="C433" s="47" t="s">
        <v>116</v>
      </c>
      <c r="D433" s="47" t="s">
        <v>1082</v>
      </c>
      <c r="E433" s="47" t="s">
        <v>1323</v>
      </c>
      <c r="F433" s="47">
        <v>453</v>
      </c>
    </row>
    <row r="434" spans="2:6">
      <c r="B434" s="47">
        <v>10</v>
      </c>
      <c r="C434" s="47" t="s">
        <v>116</v>
      </c>
      <c r="D434" s="47" t="s">
        <v>1082</v>
      </c>
      <c r="E434" s="47" t="s">
        <v>587</v>
      </c>
      <c r="F434" s="47">
        <v>454</v>
      </c>
    </row>
    <row r="435" spans="2:6">
      <c r="B435" s="47">
        <v>10</v>
      </c>
      <c r="C435" s="47" t="s">
        <v>116</v>
      </c>
      <c r="D435" s="47" t="s">
        <v>1082</v>
      </c>
      <c r="E435" s="47" t="s">
        <v>588</v>
      </c>
      <c r="F435" s="47">
        <v>455</v>
      </c>
    </row>
    <row r="436" spans="2:6">
      <c r="B436" s="47">
        <v>10</v>
      </c>
      <c r="C436" s="47" t="s">
        <v>116</v>
      </c>
      <c r="D436" s="47" t="s">
        <v>1082</v>
      </c>
      <c r="E436" s="47" t="s">
        <v>589</v>
      </c>
      <c r="F436" s="47">
        <v>456</v>
      </c>
    </row>
    <row r="437" spans="2:6">
      <c r="B437" s="47">
        <v>10</v>
      </c>
      <c r="C437" s="47" t="s">
        <v>116</v>
      </c>
      <c r="D437" s="47" t="s">
        <v>1082</v>
      </c>
      <c r="E437" s="47" t="s">
        <v>590</v>
      </c>
      <c r="F437" s="47">
        <v>457</v>
      </c>
    </row>
    <row r="438" spans="2:6">
      <c r="B438" s="47">
        <v>10</v>
      </c>
      <c r="C438" s="47" t="s">
        <v>116</v>
      </c>
      <c r="D438" s="47" t="s">
        <v>1082</v>
      </c>
      <c r="E438" s="47" t="s">
        <v>591</v>
      </c>
      <c r="F438" s="47">
        <v>458</v>
      </c>
    </row>
    <row r="439" spans="2:6">
      <c r="B439" s="47">
        <v>10</v>
      </c>
      <c r="C439" s="47" t="s">
        <v>116</v>
      </c>
      <c r="D439" s="47" t="s">
        <v>1082</v>
      </c>
      <c r="E439" s="47" t="s">
        <v>592</v>
      </c>
      <c r="F439" s="47">
        <v>459</v>
      </c>
    </row>
    <row r="440" spans="2:6">
      <c r="B440" s="47">
        <v>10</v>
      </c>
      <c r="C440" s="47" t="s">
        <v>116</v>
      </c>
      <c r="D440" s="47" t="s">
        <v>1082</v>
      </c>
      <c r="E440" s="47" t="s">
        <v>593</v>
      </c>
      <c r="F440" s="47">
        <v>460</v>
      </c>
    </row>
    <row r="441" spans="2:6">
      <c r="B441" s="47">
        <v>10</v>
      </c>
      <c r="C441" s="47" t="s">
        <v>116</v>
      </c>
      <c r="D441" s="47" t="s">
        <v>1082</v>
      </c>
      <c r="E441" s="47" t="s">
        <v>594</v>
      </c>
      <c r="F441" s="47">
        <v>461</v>
      </c>
    </row>
    <row r="442" spans="2:6">
      <c r="B442" s="47">
        <v>10</v>
      </c>
      <c r="C442" s="47" t="s">
        <v>116</v>
      </c>
      <c r="D442" s="47" t="s">
        <v>1082</v>
      </c>
      <c r="E442" s="47" t="s">
        <v>1324</v>
      </c>
      <c r="F442" s="47">
        <v>462</v>
      </c>
    </row>
    <row r="443" spans="2:6">
      <c r="B443" s="47">
        <v>10</v>
      </c>
      <c r="C443" s="47" t="s">
        <v>116</v>
      </c>
      <c r="D443" s="47" t="s">
        <v>1082</v>
      </c>
      <c r="E443" s="47" t="s">
        <v>597</v>
      </c>
      <c r="F443" s="47">
        <v>463</v>
      </c>
    </row>
    <row r="444" spans="2:6">
      <c r="B444" s="47">
        <v>10</v>
      </c>
      <c r="C444" s="47" t="s">
        <v>116</v>
      </c>
      <c r="D444" s="47" t="s">
        <v>1082</v>
      </c>
      <c r="E444" s="47" t="s">
        <v>598</v>
      </c>
      <c r="F444" s="47">
        <v>464</v>
      </c>
    </row>
    <row r="445" spans="2:6">
      <c r="B445" s="47">
        <v>10</v>
      </c>
      <c r="C445" s="47" t="s">
        <v>116</v>
      </c>
      <c r="D445" s="47" t="s">
        <v>1082</v>
      </c>
      <c r="E445" s="47" t="s">
        <v>599</v>
      </c>
      <c r="F445" s="47">
        <v>465</v>
      </c>
    </row>
    <row r="446" spans="2:6">
      <c r="B446" s="47">
        <v>10</v>
      </c>
      <c r="C446" s="47" t="s">
        <v>116</v>
      </c>
      <c r="D446" s="47" t="s">
        <v>1082</v>
      </c>
      <c r="E446" s="47" t="s">
        <v>600</v>
      </c>
      <c r="F446" s="47">
        <v>466</v>
      </c>
    </row>
    <row r="447" spans="2:6">
      <c r="B447" s="47">
        <v>10</v>
      </c>
      <c r="C447" s="47" t="s">
        <v>116</v>
      </c>
      <c r="D447" s="47" t="s">
        <v>1082</v>
      </c>
      <c r="E447" s="47" t="s">
        <v>601</v>
      </c>
      <c r="F447" s="47">
        <v>467</v>
      </c>
    </row>
    <row r="448" spans="2:6">
      <c r="B448" s="47">
        <v>10</v>
      </c>
      <c r="C448" s="47" t="s">
        <v>116</v>
      </c>
      <c r="D448" s="47" t="s">
        <v>1082</v>
      </c>
      <c r="E448" s="47" t="s">
        <v>1325</v>
      </c>
      <c r="F448" s="47">
        <v>468</v>
      </c>
    </row>
    <row r="449" spans="2:6">
      <c r="B449" s="47">
        <v>10</v>
      </c>
      <c r="C449" s="47" t="s">
        <v>116</v>
      </c>
      <c r="D449" s="47" t="s">
        <v>1082</v>
      </c>
      <c r="E449" s="47" t="s">
        <v>604</v>
      </c>
      <c r="F449" s="47">
        <v>469</v>
      </c>
    </row>
    <row r="450" spans="2:6">
      <c r="B450" s="47">
        <v>10</v>
      </c>
      <c r="C450" s="47" t="s">
        <v>116</v>
      </c>
      <c r="D450" s="47" t="s">
        <v>1082</v>
      </c>
      <c r="E450" s="47" t="s">
        <v>605</v>
      </c>
      <c r="F450" s="47">
        <v>470</v>
      </c>
    </row>
    <row r="451" spans="2:6">
      <c r="B451" s="47">
        <v>10</v>
      </c>
      <c r="C451" s="47" t="s">
        <v>116</v>
      </c>
      <c r="D451" s="47" t="s">
        <v>1082</v>
      </c>
      <c r="E451" s="47" t="s">
        <v>1326</v>
      </c>
      <c r="F451" s="47">
        <v>471</v>
      </c>
    </row>
    <row r="452" spans="2:6">
      <c r="B452" s="47">
        <v>10</v>
      </c>
      <c r="C452" s="47" t="s">
        <v>116</v>
      </c>
      <c r="D452" s="47" t="s">
        <v>1082</v>
      </c>
      <c r="E452" s="47" t="s">
        <v>1080</v>
      </c>
      <c r="F452" s="47">
        <v>472</v>
      </c>
    </row>
    <row r="453" spans="2:6">
      <c r="B453" s="47">
        <v>10</v>
      </c>
      <c r="C453" s="47" t="s">
        <v>116</v>
      </c>
      <c r="D453" s="47" t="s">
        <v>1082</v>
      </c>
      <c r="E453" s="47" t="s">
        <v>1081</v>
      </c>
      <c r="F453" s="47">
        <v>473</v>
      </c>
    </row>
    <row r="454" spans="2:6">
      <c r="B454" s="47">
        <v>10</v>
      </c>
      <c r="C454" s="47" t="s">
        <v>116</v>
      </c>
      <c r="D454" s="47" t="s">
        <v>1082</v>
      </c>
      <c r="E454" s="47" t="s">
        <v>1327</v>
      </c>
      <c r="F454" s="47">
        <v>474</v>
      </c>
    </row>
    <row r="455" spans="2:6">
      <c r="B455" s="47"/>
      <c r="C455" s="47"/>
      <c r="D455" s="47"/>
      <c r="E455" s="47"/>
      <c r="F455" s="47">
        <v>475</v>
      </c>
    </row>
    <row r="456" spans="2:6">
      <c r="B456" s="47"/>
      <c r="C456" s="47"/>
      <c r="D456" s="47"/>
      <c r="E456" s="47"/>
      <c r="F456" s="47">
        <v>476</v>
      </c>
    </row>
    <row r="457" spans="2:6">
      <c r="B457" s="47"/>
      <c r="C457" s="47"/>
      <c r="D457" s="47"/>
      <c r="E457" s="47"/>
      <c r="F457" s="47">
        <v>477</v>
      </c>
    </row>
    <row r="458" spans="2:6">
      <c r="B458" s="47"/>
      <c r="C458" s="47"/>
      <c r="D458" s="47"/>
      <c r="E458" s="47"/>
      <c r="F458" s="47">
        <v>478</v>
      </c>
    </row>
    <row r="459" spans="2:6">
      <c r="B459" s="47">
        <v>11</v>
      </c>
      <c r="C459" s="47" t="s">
        <v>116</v>
      </c>
      <c r="D459" s="47" t="s">
        <v>608</v>
      </c>
      <c r="E459" s="47" t="s">
        <v>609</v>
      </c>
      <c r="F459" s="47">
        <v>479</v>
      </c>
    </row>
    <row r="460" spans="2:6">
      <c r="B460" s="47">
        <v>11</v>
      </c>
      <c r="C460" s="47" t="s">
        <v>116</v>
      </c>
      <c r="D460" s="47" t="s">
        <v>608</v>
      </c>
      <c r="E460" s="47" t="s">
        <v>610</v>
      </c>
      <c r="F460" s="47">
        <v>480</v>
      </c>
    </row>
    <row r="461" spans="2:6">
      <c r="B461" s="47">
        <v>11</v>
      </c>
      <c r="C461" s="47" t="s">
        <v>116</v>
      </c>
      <c r="D461" s="47" t="s">
        <v>608</v>
      </c>
      <c r="E461" s="47" t="s">
        <v>1328</v>
      </c>
      <c r="F461" s="47">
        <v>481</v>
      </c>
    </row>
    <row r="462" spans="2:6">
      <c r="B462" s="47">
        <v>11</v>
      </c>
      <c r="C462" s="47" t="s">
        <v>116</v>
      </c>
      <c r="D462" s="47" t="s">
        <v>608</v>
      </c>
      <c r="E462" s="47" t="s">
        <v>612</v>
      </c>
      <c r="F462" s="47">
        <v>482</v>
      </c>
    </row>
    <row r="463" spans="2:6">
      <c r="B463" s="47">
        <v>11</v>
      </c>
      <c r="C463" s="47" t="s">
        <v>116</v>
      </c>
      <c r="D463" s="47" t="s">
        <v>608</v>
      </c>
      <c r="E463" s="47" t="s">
        <v>613</v>
      </c>
      <c r="F463" s="47">
        <v>483</v>
      </c>
    </row>
    <row r="464" spans="2:6">
      <c r="B464" s="47">
        <v>11</v>
      </c>
      <c r="C464" s="47" t="s">
        <v>116</v>
      </c>
      <c r="D464" s="47" t="s">
        <v>608</v>
      </c>
      <c r="E464" s="47" t="s">
        <v>615</v>
      </c>
      <c r="F464" s="47">
        <v>484</v>
      </c>
    </row>
    <row r="465" spans="2:6">
      <c r="B465" s="47">
        <v>11</v>
      </c>
      <c r="C465" s="47" t="s">
        <v>116</v>
      </c>
      <c r="D465" s="47" t="s">
        <v>608</v>
      </c>
      <c r="E465" s="47" t="s">
        <v>616</v>
      </c>
      <c r="F465" s="47">
        <v>485</v>
      </c>
    </row>
    <row r="466" spans="2:6">
      <c r="B466" s="47">
        <v>11</v>
      </c>
      <c r="C466" s="47" t="s">
        <v>116</v>
      </c>
      <c r="D466" s="47" t="s">
        <v>608</v>
      </c>
      <c r="E466" s="47" t="s">
        <v>617</v>
      </c>
      <c r="F466" s="47">
        <v>486</v>
      </c>
    </row>
    <row r="467" spans="2:6">
      <c r="B467" s="47">
        <v>11</v>
      </c>
      <c r="C467" s="47" t="s">
        <v>116</v>
      </c>
      <c r="D467" s="47" t="s">
        <v>608</v>
      </c>
      <c r="E467" s="47" t="s">
        <v>618</v>
      </c>
      <c r="F467" s="47">
        <v>487</v>
      </c>
    </row>
    <row r="468" spans="2:6">
      <c r="B468" s="47">
        <v>11</v>
      </c>
      <c r="C468" s="47" t="s">
        <v>116</v>
      </c>
      <c r="D468" s="47" t="s">
        <v>608</v>
      </c>
      <c r="E468" s="47" t="s">
        <v>1329</v>
      </c>
      <c r="F468" s="47">
        <v>488</v>
      </c>
    </row>
    <row r="469" spans="2:6">
      <c r="B469" s="47">
        <v>11</v>
      </c>
      <c r="C469" s="47" t="s">
        <v>116</v>
      </c>
      <c r="D469" s="47" t="s">
        <v>608</v>
      </c>
      <c r="E469" s="47" t="s">
        <v>621</v>
      </c>
      <c r="F469" s="47">
        <v>489</v>
      </c>
    </row>
    <row r="470" spans="2:6">
      <c r="B470" s="47">
        <v>11</v>
      </c>
      <c r="C470" s="47" t="s">
        <v>116</v>
      </c>
      <c r="D470" s="47" t="s">
        <v>608</v>
      </c>
      <c r="E470" s="47" t="s">
        <v>622</v>
      </c>
      <c r="F470" s="47">
        <v>490</v>
      </c>
    </row>
    <row r="471" spans="2:6">
      <c r="B471" s="47">
        <v>11</v>
      </c>
      <c r="C471" s="47" t="s">
        <v>116</v>
      </c>
      <c r="D471" s="47" t="s">
        <v>608</v>
      </c>
      <c r="E471" s="47" t="s">
        <v>623</v>
      </c>
      <c r="F471" s="47">
        <v>491</v>
      </c>
    </row>
    <row r="472" spans="2:6">
      <c r="B472" s="47">
        <v>11</v>
      </c>
      <c r="C472" s="47" t="s">
        <v>116</v>
      </c>
      <c r="D472" s="47" t="s">
        <v>608</v>
      </c>
      <c r="E472" s="47" t="s">
        <v>137</v>
      </c>
      <c r="F472" s="47">
        <v>492</v>
      </c>
    </row>
    <row r="473" spans="2:6">
      <c r="B473" s="47">
        <v>11</v>
      </c>
      <c r="C473" s="47" t="s">
        <v>116</v>
      </c>
      <c r="D473" s="47" t="s">
        <v>608</v>
      </c>
      <c r="E473" s="47" t="s">
        <v>624</v>
      </c>
      <c r="F473" s="47">
        <v>493</v>
      </c>
    </row>
    <row r="474" spans="2:6">
      <c r="B474" s="47">
        <v>11</v>
      </c>
      <c r="C474" s="47" t="s">
        <v>116</v>
      </c>
      <c r="D474" s="47" t="s">
        <v>608</v>
      </c>
      <c r="E474" s="47" t="s">
        <v>625</v>
      </c>
      <c r="F474" s="47">
        <v>494</v>
      </c>
    </row>
    <row r="475" spans="2:6">
      <c r="B475" s="47">
        <v>11</v>
      </c>
      <c r="C475" s="47" t="s">
        <v>116</v>
      </c>
      <c r="D475" s="47" t="s">
        <v>608</v>
      </c>
      <c r="E475" s="47" t="s">
        <v>626</v>
      </c>
      <c r="F475" s="47">
        <v>495</v>
      </c>
    </row>
    <row r="476" spans="2:6">
      <c r="B476" s="47">
        <v>11</v>
      </c>
      <c r="C476" s="47" t="s">
        <v>116</v>
      </c>
      <c r="D476" s="47" t="s">
        <v>608</v>
      </c>
      <c r="E476" s="47" t="s">
        <v>627</v>
      </c>
      <c r="F476" s="47">
        <v>496</v>
      </c>
    </row>
    <row r="477" spans="2:6">
      <c r="B477" s="47">
        <v>11</v>
      </c>
      <c r="C477" s="47" t="s">
        <v>116</v>
      </c>
      <c r="D477" s="47" t="s">
        <v>608</v>
      </c>
      <c r="E477" s="47" t="s">
        <v>628</v>
      </c>
      <c r="F477" s="47">
        <v>497</v>
      </c>
    </row>
    <row r="478" spans="2:6">
      <c r="B478" s="47">
        <v>11</v>
      </c>
      <c r="C478" s="47" t="s">
        <v>116</v>
      </c>
      <c r="D478" s="47" t="s">
        <v>608</v>
      </c>
      <c r="E478" s="47" t="s">
        <v>629</v>
      </c>
      <c r="F478" s="47">
        <v>498</v>
      </c>
    </row>
    <row r="479" spans="2:6">
      <c r="B479" s="47">
        <v>11</v>
      </c>
      <c r="C479" s="47" t="s">
        <v>116</v>
      </c>
      <c r="D479" s="47" t="s">
        <v>608</v>
      </c>
      <c r="E479" s="47" t="s">
        <v>1080</v>
      </c>
      <c r="F479" s="47">
        <v>499</v>
      </c>
    </row>
    <row r="480" spans="2:6">
      <c r="B480" s="47">
        <v>11</v>
      </c>
      <c r="C480" s="47" t="s">
        <v>116</v>
      </c>
      <c r="D480" s="47" t="s">
        <v>608</v>
      </c>
      <c r="E480" s="47" t="s">
        <v>1081</v>
      </c>
      <c r="F480" s="47">
        <v>500</v>
      </c>
    </row>
    <row r="481" spans="2:6">
      <c r="B481" s="47">
        <v>11</v>
      </c>
      <c r="C481" s="47" t="s">
        <v>116</v>
      </c>
      <c r="D481" s="47" t="s">
        <v>608</v>
      </c>
      <c r="E481" s="47" t="s">
        <v>1330</v>
      </c>
      <c r="F481" s="47">
        <v>501</v>
      </c>
    </row>
    <row r="482" spans="2:6">
      <c r="B482" s="47">
        <v>11</v>
      </c>
      <c r="C482" s="47" t="s">
        <v>116</v>
      </c>
      <c r="D482" s="47" t="s">
        <v>608</v>
      </c>
      <c r="E482" s="47" t="s">
        <v>1331</v>
      </c>
      <c r="F482" s="47">
        <v>502</v>
      </c>
    </row>
    <row r="483" spans="2:6">
      <c r="B483" s="47"/>
      <c r="C483" s="47"/>
      <c r="D483" s="47"/>
      <c r="E483" s="47"/>
      <c r="F483" s="47">
        <v>503</v>
      </c>
    </row>
    <row r="484" spans="2:6">
      <c r="B484" s="47"/>
      <c r="C484" s="47"/>
      <c r="D484" s="47"/>
      <c r="E484" s="47"/>
      <c r="F484" s="47">
        <v>504</v>
      </c>
    </row>
    <row r="485" spans="2:6">
      <c r="B485" s="47"/>
      <c r="C485" s="47"/>
      <c r="D485" s="47"/>
      <c r="E485" s="47"/>
      <c r="F485" s="47">
        <v>505</v>
      </c>
    </row>
    <row r="486" spans="2:6">
      <c r="B486" s="47">
        <v>12</v>
      </c>
      <c r="C486" s="47" t="s">
        <v>116</v>
      </c>
      <c r="D486" s="47" t="s">
        <v>630</v>
      </c>
      <c r="E486" s="47" t="s">
        <v>631</v>
      </c>
      <c r="F486" s="47">
        <v>506</v>
      </c>
    </row>
    <row r="487" spans="2:6">
      <c r="B487" s="47">
        <v>12</v>
      </c>
      <c r="C487" s="47" t="s">
        <v>116</v>
      </c>
      <c r="D487" s="47" t="s">
        <v>630</v>
      </c>
      <c r="E487" s="47" t="s">
        <v>632</v>
      </c>
      <c r="F487" s="47">
        <v>507</v>
      </c>
    </row>
    <row r="488" spans="2:6">
      <c r="B488" s="47">
        <v>12</v>
      </c>
      <c r="C488" s="47" t="s">
        <v>116</v>
      </c>
      <c r="D488" s="47" t="s">
        <v>630</v>
      </c>
      <c r="E488" s="47" t="s">
        <v>633</v>
      </c>
      <c r="F488" s="47">
        <v>508</v>
      </c>
    </row>
    <row r="489" spans="2:6">
      <c r="B489" s="47">
        <v>12</v>
      </c>
      <c r="C489" s="47" t="s">
        <v>116</v>
      </c>
      <c r="D489" s="47" t="s">
        <v>630</v>
      </c>
      <c r="E489" s="47" t="s">
        <v>634</v>
      </c>
      <c r="F489" s="47">
        <v>509</v>
      </c>
    </row>
    <row r="490" spans="2:6">
      <c r="B490" s="47">
        <v>12</v>
      </c>
      <c r="C490" s="47" t="s">
        <v>116</v>
      </c>
      <c r="D490" s="47" t="s">
        <v>630</v>
      </c>
      <c r="E490" s="47" t="s">
        <v>636</v>
      </c>
      <c r="F490" s="47">
        <v>510</v>
      </c>
    </row>
    <row r="491" spans="2:6">
      <c r="B491" s="47">
        <v>12</v>
      </c>
      <c r="C491" s="47" t="s">
        <v>116</v>
      </c>
      <c r="D491" s="47" t="s">
        <v>630</v>
      </c>
      <c r="E491" s="47" t="s">
        <v>638</v>
      </c>
      <c r="F491" s="47">
        <v>511</v>
      </c>
    </row>
    <row r="492" spans="2:6">
      <c r="B492" s="47">
        <v>12</v>
      </c>
      <c r="C492" s="47" t="s">
        <v>116</v>
      </c>
      <c r="D492" s="47" t="s">
        <v>630</v>
      </c>
      <c r="E492" s="47" t="s">
        <v>640</v>
      </c>
      <c r="F492" s="47">
        <v>512</v>
      </c>
    </row>
    <row r="493" spans="2:6">
      <c r="B493" s="47">
        <v>12</v>
      </c>
      <c r="C493" s="47" t="s">
        <v>116</v>
      </c>
      <c r="D493" s="47" t="s">
        <v>630</v>
      </c>
      <c r="E493" s="47" t="s">
        <v>641</v>
      </c>
      <c r="F493" s="47">
        <v>513</v>
      </c>
    </row>
    <row r="494" spans="2:6">
      <c r="B494" s="47">
        <v>12</v>
      </c>
      <c r="C494" s="47" t="s">
        <v>116</v>
      </c>
      <c r="D494" s="47" t="s">
        <v>630</v>
      </c>
      <c r="E494" s="47" t="s">
        <v>642</v>
      </c>
      <c r="F494" s="47">
        <v>514</v>
      </c>
    </row>
    <row r="495" spans="2:6">
      <c r="B495" s="47">
        <v>12</v>
      </c>
      <c r="C495" s="47" t="s">
        <v>116</v>
      </c>
      <c r="D495" s="47" t="s">
        <v>630</v>
      </c>
      <c r="E495" s="47" t="s">
        <v>643</v>
      </c>
      <c r="F495" s="47">
        <v>515</v>
      </c>
    </row>
    <row r="496" spans="2:6">
      <c r="B496" s="47"/>
      <c r="C496" s="47"/>
      <c r="D496" s="47"/>
      <c r="E496" s="47"/>
      <c r="F496" s="47">
        <v>516</v>
      </c>
    </row>
    <row r="497" spans="2:6">
      <c r="B497" s="47"/>
      <c r="C497" s="47"/>
      <c r="D497" s="47"/>
      <c r="E497" s="47"/>
      <c r="F497" s="47">
        <v>517</v>
      </c>
    </row>
    <row r="498" spans="2:6">
      <c r="B498" s="47"/>
      <c r="C498" s="47"/>
      <c r="D498" s="47"/>
      <c r="E498" s="47"/>
      <c r="F498" s="47">
        <v>518</v>
      </c>
    </row>
    <row r="499" spans="2:6">
      <c r="B499" s="47"/>
      <c r="C499" s="47"/>
      <c r="D499" s="47"/>
      <c r="E499" s="47"/>
      <c r="F499" s="47">
        <v>519</v>
      </c>
    </row>
    <row r="500" spans="2:6">
      <c r="B500" s="47"/>
      <c r="C500" s="47"/>
      <c r="D500" s="47"/>
      <c r="E500" s="47"/>
      <c r="F500" s="47">
        <v>520</v>
      </c>
    </row>
    <row r="501" spans="2:6">
      <c r="B501" s="47">
        <v>13</v>
      </c>
      <c r="C501" s="47" t="s">
        <v>129</v>
      </c>
      <c r="D501" s="47" t="s">
        <v>435</v>
      </c>
      <c r="E501" s="47" t="s">
        <v>1332</v>
      </c>
      <c r="F501" s="47">
        <v>521</v>
      </c>
    </row>
    <row r="502" spans="2:6">
      <c r="B502" s="47">
        <v>13</v>
      </c>
      <c r="C502" s="47" t="s">
        <v>129</v>
      </c>
      <c r="D502" s="47" t="s">
        <v>435</v>
      </c>
      <c r="E502" s="47" t="s">
        <v>446</v>
      </c>
      <c r="F502" s="47">
        <v>522</v>
      </c>
    </row>
    <row r="503" spans="2:6">
      <c r="B503" s="47">
        <v>13</v>
      </c>
      <c r="C503" s="47" t="s">
        <v>129</v>
      </c>
      <c r="D503" s="47" t="s">
        <v>435</v>
      </c>
      <c r="E503" s="47" t="s">
        <v>447</v>
      </c>
      <c r="F503" s="47">
        <v>523</v>
      </c>
    </row>
    <row r="504" spans="2:6">
      <c r="B504" s="47">
        <v>13</v>
      </c>
      <c r="C504" s="47" t="s">
        <v>129</v>
      </c>
      <c r="D504" s="47" t="s">
        <v>435</v>
      </c>
      <c r="E504" s="47" t="s">
        <v>448</v>
      </c>
      <c r="F504" s="47">
        <v>524</v>
      </c>
    </row>
    <row r="505" spans="2:6">
      <c r="B505" s="47">
        <v>13</v>
      </c>
      <c r="C505" s="47" t="s">
        <v>129</v>
      </c>
      <c r="D505" s="47" t="s">
        <v>435</v>
      </c>
      <c r="E505" s="47" t="s">
        <v>449</v>
      </c>
      <c r="F505" s="47">
        <v>525</v>
      </c>
    </row>
    <row r="506" spans="2:6">
      <c r="B506" s="47">
        <v>13</v>
      </c>
      <c r="C506" s="47" t="s">
        <v>129</v>
      </c>
      <c r="D506" s="47" t="s">
        <v>435</v>
      </c>
      <c r="E506" s="47" t="s">
        <v>450</v>
      </c>
      <c r="F506" s="47">
        <v>526</v>
      </c>
    </row>
    <row r="507" spans="2:6">
      <c r="B507" s="47">
        <v>13</v>
      </c>
      <c r="C507" s="47" t="s">
        <v>129</v>
      </c>
      <c r="D507" s="47" t="s">
        <v>435</v>
      </c>
      <c r="E507" s="47" t="s">
        <v>451</v>
      </c>
      <c r="F507" s="47">
        <v>527</v>
      </c>
    </row>
    <row r="508" spans="2:6">
      <c r="B508" s="47">
        <v>13</v>
      </c>
      <c r="C508" s="47" t="s">
        <v>129</v>
      </c>
      <c r="D508" s="47" t="s">
        <v>435</v>
      </c>
      <c r="E508" s="47" t="s">
        <v>452</v>
      </c>
      <c r="F508" s="47">
        <v>528</v>
      </c>
    </row>
    <row r="509" spans="2:6">
      <c r="B509" s="47">
        <v>13</v>
      </c>
      <c r="C509" s="47" t="s">
        <v>129</v>
      </c>
      <c r="D509" s="47" t="s">
        <v>435</v>
      </c>
      <c r="E509" s="47" t="s">
        <v>454</v>
      </c>
      <c r="F509" s="47">
        <v>529</v>
      </c>
    </row>
    <row r="510" spans="2:6">
      <c r="B510" s="47">
        <v>13</v>
      </c>
      <c r="C510" s="47" t="s">
        <v>129</v>
      </c>
      <c r="D510" s="47" t="s">
        <v>435</v>
      </c>
      <c r="E510" s="47" t="s">
        <v>456</v>
      </c>
      <c r="F510" s="47">
        <v>530</v>
      </c>
    </row>
    <row r="511" spans="2:6">
      <c r="B511" s="47">
        <v>13</v>
      </c>
      <c r="C511" s="47" t="s">
        <v>129</v>
      </c>
      <c r="D511" s="47" t="s">
        <v>435</v>
      </c>
      <c r="E511" s="47" t="s">
        <v>457</v>
      </c>
      <c r="F511" s="47">
        <v>531</v>
      </c>
    </row>
    <row r="512" spans="2:6">
      <c r="B512" s="47">
        <v>13</v>
      </c>
      <c r="C512" s="47" t="s">
        <v>129</v>
      </c>
      <c r="D512" s="47" t="s">
        <v>435</v>
      </c>
      <c r="E512" s="47" t="s">
        <v>1333</v>
      </c>
      <c r="F512" s="47">
        <v>532</v>
      </c>
    </row>
    <row r="513" spans="2:6">
      <c r="B513" s="47"/>
      <c r="C513" s="47"/>
      <c r="D513" s="47"/>
      <c r="E513" s="47"/>
      <c r="F513" s="47">
        <v>533</v>
      </c>
    </row>
    <row r="514" spans="2:6">
      <c r="B514" s="47"/>
      <c r="C514" s="47"/>
      <c r="D514" s="47"/>
      <c r="E514" s="47"/>
      <c r="F514" s="47">
        <v>534</v>
      </c>
    </row>
    <row r="515" spans="2:6">
      <c r="B515" s="47"/>
      <c r="C515" s="47"/>
      <c r="D515" s="47"/>
      <c r="E515" s="47"/>
      <c r="F515" s="47">
        <v>535</v>
      </c>
    </row>
    <row r="516" spans="2:6">
      <c r="B516" s="47"/>
      <c r="C516" s="47"/>
      <c r="D516" s="47"/>
      <c r="E516" s="47"/>
      <c r="F516" s="47">
        <v>536</v>
      </c>
    </row>
    <row r="517" spans="2:6">
      <c r="B517" s="47"/>
      <c r="C517" s="47"/>
      <c r="D517" s="47"/>
      <c r="E517" s="47"/>
      <c r="F517" s="47">
        <v>537</v>
      </c>
    </row>
    <row r="518" spans="2:6">
      <c r="B518" s="47">
        <v>14</v>
      </c>
      <c r="C518" s="47" t="s">
        <v>129</v>
      </c>
      <c r="D518" s="47" t="s">
        <v>458</v>
      </c>
      <c r="E518" s="47" t="s">
        <v>459</v>
      </c>
      <c r="F518" s="47">
        <v>538</v>
      </c>
    </row>
    <row r="519" spans="2:6">
      <c r="B519" s="47">
        <v>14</v>
      </c>
      <c r="C519" s="47" t="s">
        <v>129</v>
      </c>
      <c r="D519" s="47" t="s">
        <v>458</v>
      </c>
      <c r="E519" s="47" t="s">
        <v>460</v>
      </c>
      <c r="F519" s="47">
        <v>539</v>
      </c>
    </row>
    <row r="520" spans="2:6">
      <c r="B520" s="47">
        <v>14</v>
      </c>
      <c r="C520" s="47" t="s">
        <v>129</v>
      </c>
      <c r="D520" s="47" t="s">
        <v>458</v>
      </c>
      <c r="E520" s="47" t="s">
        <v>461</v>
      </c>
      <c r="F520" s="47">
        <v>540</v>
      </c>
    </row>
    <row r="521" spans="2:6">
      <c r="B521" s="47">
        <v>14</v>
      </c>
      <c r="C521" s="47" t="s">
        <v>129</v>
      </c>
      <c r="D521" s="47" t="s">
        <v>458</v>
      </c>
      <c r="E521" s="47" t="s">
        <v>462</v>
      </c>
      <c r="F521" s="47">
        <v>541</v>
      </c>
    </row>
    <row r="522" spans="2:6">
      <c r="B522" s="47">
        <v>14</v>
      </c>
      <c r="C522" s="47" t="s">
        <v>129</v>
      </c>
      <c r="D522" s="47" t="s">
        <v>458</v>
      </c>
      <c r="E522" s="47" t="s">
        <v>1334</v>
      </c>
      <c r="F522" s="47">
        <v>542</v>
      </c>
    </row>
    <row r="523" spans="2:6">
      <c r="B523" s="47">
        <v>14</v>
      </c>
      <c r="C523" s="47" t="s">
        <v>129</v>
      </c>
      <c r="D523" s="47" t="s">
        <v>458</v>
      </c>
      <c r="E523" s="47" t="s">
        <v>1335</v>
      </c>
      <c r="F523" s="47">
        <v>543</v>
      </c>
    </row>
    <row r="524" spans="2:6">
      <c r="B524" s="47">
        <v>14</v>
      </c>
      <c r="C524" s="47" t="s">
        <v>129</v>
      </c>
      <c r="D524" s="47" t="s">
        <v>458</v>
      </c>
      <c r="E524" s="47" t="s">
        <v>463</v>
      </c>
      <c r="F524" s="47">
        <v>544</v>
      </c>
    </row>
    <row r="525" spans="2:6">
      <c r="B525" s="47">
        <v>14</v>
      </c>
      <c r="C525" s="47" t="s">
        <v>129</v>
      </c>
      <c r="D525" s="47" t="s">
        <v>458</v>
      </c>
      <c r="E525" s="47" t="s">
        <v>464</v>
      </c>
      <c r="F525" s="47">
        <v>545</v>
      </c>
    </row>
    <row r="526" spans="2:6">
      <c r="B526" s="47">
        <v>14</v>
      </c>
      <c r="C526" s="47" t="s">
        <v>129</v>
      </c>
      <c r="D526" s="47" t="s">
        <v>458</v>
      </c>
      <c r="E526" s="47" t="s">
        <v>465</v>
      </c>
      <c r="F526" s="47">
        <v>546</v>
      </c>
    </row>
    <row r="527" spans="2:6">
      <c r="B527" s="47">
        <v>14</v>
      </c>
      <c r="C527" s="47" t="s">
        <v>129</v>
      </c>
      <c r="D527" s="47" t="s">
        <v>458</v>
      </c>
      <c r="E527" s="47" t="s">
        <v>466</v>
      </c>
      <c r="F527" s="47">
        <v>547</v>
      </c>
    </row>
    <row r="528" spans="2:6">
      <c r="B528" s="47">
        <v>14</v>
      </c>
      <c r="C528" s="47" t="s">
        <v>129</v>
      </c>
      <c r="D528" s="47" t="s">
        <v>458</v>
      </c>
      <c r="E528" s="47" t="s">
        <v>468</v>
      </c>
      <c r="F528" s="47">
        <v>548</v>
      </c>
    </row>
    <row r="529" spans="2:6">
      <c r="B529" s="47">
        <v>14</v>
      </c>
      <c r="C529" s="47" t="s">
        <v>129</v>
      </c>
      <c r="D529" s="47" t="s">
        <v>458</v>
      </c>
      <c r="E529" s="47" t="s">
        <v>469</v>
      </c>
      <c r="F529" s="47">
        <v>549</v>
      </c>
    </row>
    <row r="530" spans="2:6">
      <c r="B530" s="47">
        <v>14</v>
      </c>
      <c r="C530" s="47" t="s">
        <v>129</v>
      </c>
      <c r="D530" s="47" t="s">
        <v>458</v>
      </c>
      <c r="E530" s="47" t="s">
        <v>1336</v>
      </c>
      <c r="F530" s="47">
        <v>550</v>
      </c>
    </row>
    <row r="531" spans="2:6">
      <c r="B531" s="47">
        <v>14</v>
      </c>
      <c r="C531" s="47" t="s">
        <v>129</v>
      </c>
      <c r="D531" s="47" t="s">
        <v>458</v>
      </c>
      <c r="E531" s="47" t="s">
        <v>470</v>
      </c>
      <c r="F531" s="47">
        <v>551</v>
      </c>
    </row>
    <row r="532" spans="2:6">
      <c r="B532" s="47">
        <v>14</v>
      </c>
      <c r="C532" s="47" t="s">
        <v>129</v>
      </c>
      <c r="D532" s="47" t="s">
        <v>458</v>
      </c>
      <c r="E532" s="47" t="s">
        <v>1337</v>
      </c>
      <c r="F532" s="47">
        <v>552</v>
      </c>
    </row>
    <row r="533" spans="2:6">
      <c r="B533" s="47">
        <v>14</v>
      </c>
      <c r="C533" s="47" t="s">
        <v>129</v>
      </c>
      <c r="D533" s="47" t="s">
        <v>458</v>
      </c>
      <c r="E533" s="47" t="s">
        <v>1338</v>
      </c>
      <c r="F533" s="47">
        <v>553</v>
      </c>
    </row>
    <row r="534" spans="2:6">
      <c r="B534" s="47">
        <v>14</v>
      </c>
      <c r="C534" s="47" t="s">
        <v>129</v>
      </c>
      <c r="D534" s="47" t="s">
        <v>458</v>
      </c>
      <c r="E534" s="47" t="s">
        <v>1339</v>
      </c>
      <c r="F534" s="47">
        <v>554</v>
      </c>
    </row>
    <row r="535" spans="2:6">
      <c r="B535" s="47">
        <v>14</v>
      </c>
      <c r="C535" s="47" t="s">
        <v>129</v>
      </c>
      <c r="D535" s="47" t="s">
        <v>458</v>
      </c>
      <c r="E535" s="47" t="s">
        <v>474</v>
      </c>
      <c r="F535" s="47">
        <v>555</v>
      </c>
    </row>
    <row r="536" spans="2:6">
      <c r="B536" s="47">
        <v>14</v>
      </c>
      <c r="C536" s="47" t="s">
        <v>129</v>
      </c>
      <c r="D536" s="47" t="s">
        <v>458</v>
      </c>
      <c r="E536" s="47" t="s">
        <v>1340</v>
      </c>
      <c r="F536" s="47">
        <v>556</v>
      </c>
    </row>
    <row r="537" spans="2:6">
      <c r="B537" s="47"/>
      <c r="C537" s="47"/>
      <c r="D537" s="47"/>
      <c r="E537" s="47"/>
      <c r="F537" s="47">
        <v>557</v>
      </c>
    </row>
    <row r="538" spans="2:6">
      <c r="B538" s="47"/>
      <c r="C538" s="47"/>
      <c r="D538" s="47"/>
      <c r="E538" s="47"/>
      <c r="F538" s="47">
        <v>558</v>
      </c>
    </row>
    <row r="539" spans="2:6">
      <c r="B539" s="47"/>
      <c r="C539" s="47"/>
      <c r="D539" s="47"/>
      <c r="E539" s="47"/>
      <c r="F539" s="47">
        <v>559</v>
      </c>
    </row>
    <row r="540" spans="2:6">
      <c r="B540" s="47"/>
      <c r="C540" s="47"/>
      <c r="D540" s="47"/>
      <c r="E540" s="47"/>
      <c r="F540" s="47">
        <v>560</v>
      </c>
    </row>
    <row r="541" spans="2:6">
      <c r="B541" s="47"/>
      <c r="C541" s="47"/>
      <c r="D541" s="47"/>
      <c r="E541" s="47"/>
      <c r="F541" s="47">
        <v>561</v>
      </c>
    </row>
    <row r="542" spans="2:6">
      <c r="B542" s="47">
        <v>15</v>
      </c>
      <c r="C542" s="47" t="s">
        <v>540</v>
      </c>
      <c r="D542" s="47" t="s">
        <v>563</v>
      </c>
      <c r="E542" s="47" t="s">
        <v>564</v>
      </c>
      <c r="F542" s="47">
        <v>562</v>
      </c>
    </row>
    <row r="543" spans="2:6">
      <c r="B543" s="47">
        <v>15</v>
      </c>
      <c r="C543" s="47" t="s">
        <v>540</v>
      </c>
      <c r="D543" s="47" t="s">
        <v>563</v>
      </c>
      <c r="E543" s="47" t="s">
        <v>565</v>
      </c>
      <c r="F543" s="47">
        <v>563</v>
      </c>
    </row>
    <row r="544" spans="2:6">
      <c r="B544" s="47">
        <v>15</v>
      </c>
      <c r="C544" s="47" t="s">
        <v>540</v>
      </c>
      <c r="D544" s="47" t="s">
        <v>563</v>
      </c>
      <c r="E544" s="47" t="s">
        <v>566</v>
      </c>
      <c r="F544" s="47">
        <v>564</v>
      </c>
    </row>
    <row r="545" spans="2:6">
      <c r="B545" s="47">
        <v>15</v>
      </c>
      <c r="C545" s="47" t="s">
        <v>540</v>
      </c>
      <c r="D545" s="47" t="s">
        <v>563</v>
      </c>
      <c r="E545" s="47" t="s">
        <v>567</v>
      </c>
      <c r="F545" s="47">
        <v>565</v>
      </c>
    </row>
    <row r="546" spans="2:6">
      <c r="B546" s="47">
        <v>15</v>
      </c>
      <c r="C546" s="47" t="s">
        <v>540</v>
      </c>
      <c r="D546" s="47" t="s">
        <v>563</v>
      </c>
      <c r="E546" s="47" t="s">
        <v>568</v>
      </c>
      <c r="F546" s="47">
        <v>566</v>
      </c>
    </row>
    <row r="547" spans="2:6">
      <c r="B547" s="47">
        <v>15</v>
      </c>
      <c r="C547" s="47" t="s">
        <v>540</v>
      </c>
      <c r="D547" s="47" t="s">
        <v>563</v>
      </c>
      <c r="E547" s="47" t="s">
        <v>569</v>
      </c>
      <c r="F547" s="47">
        <v>567</v>
      </c>
    </row>
    <row r="548" spans="2:6">
      <c r="B548" s="47">
        <v>15</v>
      </c>
      <c r="C548" s="47" t="s">
        <v>540</v>
      </c>
      <c r="D548" s="47" t="s">
        <v>563</v>
      </c>
      <c r="E548" s="47" t="s">
        <v>570</v>
      </c>
      <c r="F548" s="47">
        <v>568</v>
      </c>
    </row>
    <row r="549" spans="2:6">
      <c r="B549" s="47">
        <v>15</v>
      </c>
      <c r="C549" s="47" t="s">
        <v>540</v>
      </c>
      <c r="D549" s="47" t="s">
        <v>563</v>
      </c>
      <c r="E549" s="47" t="s">
        <v>571</v>
      </c>
      <c r="F549" s="47">
        <v>569</v>
      </c>
    </row>
    <row r="550" spans="2:6">
      <c r="B550" s="47">
        <v>15</v>
      </c>
      <c r="C550" s="47" t="s">
        <v>540</v>
      </c>
      <c r="D550" s="47" t="s">
        <v>563</v>
      </c>
      <c r="E550" s="47" t="s">
        <v>563</v>
      </c>
      <c r="F550" s="47">
        <v>570</v>
      </c>
    </row>
    <row r="551" spans="2:6">
      <c r="B551" s="47">
        <v>15</v>
      </c>
      <c r="C551" s="47" t="s">
        <v>540</v>
      </c>
      <c r="D551" s="47" t="s">
        <v>563</v>
      </c>
      <c r="E551" s="47" t="s">
        <v>573</v>
      </c>
      <c r="F551" s="47">
        <v>571</v>
      </c>
    </row>
    <row r="552" spans="2:6">
      <c r="B552" s="47">
        <v>15</v>
      </c>
      <c r="C552" s="47" t="s">
        <v>540</v>
      </c>
      <c r="D552" s="47" t="s">
        <v>563</v>
      </c>
      <c r="E552" s="47" t="s">
        <v>574</v>
      </c>
      <c r="F552" s="47">
        <v>572</v>
      </c>
    </row>
    <row r="553" spans="2:6">
      <c r="B553" s="47">
        <v>15</v>
      </c>
      <c r="C553" s="47" t="s">
        <v>540</v>
      </c>
      <c r="D553" s="47" t="s">
        <v>563</v>
      </c>
      <c r="E553" s="47" t="s">
        <v>575</v>
      </c>
      <c r="F553" s="47">
        <v>573</v>
      </c>
    </row>
    <row r="554" spans="2:6">
      <c r="B554" s="47">
        <v>15</v>
      </c>
      <c r="C554" s="47" t="s">
        <v>540</v>
      </c>
      <c r="D554" s="47" t="s">
        <v>563</v>
      </c>
      <c r="E554" s="47" t="s">
        <v>576</v>
      </c>
      <c r="F554" s="47">
        <v>574</v>
      </c>
    </row>
    <row r="555" spans="2:6">
      <c r="B555" s="47">
        <v>15</v>
      </c>
      <c r="C555" s="47" t="s">
        <v>540</v>
      </c>
      <c r="D555" s="47" t="s">
        <v>563</v>
      </c>
      <c r="E555" s="47" t="s">
        <v>577</v>
      </c>
      <c r="F555" s="47">
        <v>575</v>
      </c>
    </row>
    <row r="556" spans="2:6">
      <c r="B556" s="47"/>
      <c r="C556" s="47"/>
      <c r="D556" s="47"/>
      <c r="E556" s="47"/>
      <c r="F556" s="47">
        <v>576</v>
      </c>
    </row>
    <row r="557" spans="2:6">
      <c r="B557" s="47"/>
      <c r="C557" s="47"/>
      <c r="D557" s="47"/>
      <c r="E557" s="47"/>
      <c r="F557" s="47">
        <v>577</v>
      </c>
    </row>
    <row r="558" spans="2:6">
      <c r="B558" s="47"/>
      <c r="C558" s="47"/>
      <c r="D558" s="47"/>
      <c r="E558" s="47"/>
      <c r="F558" s="47">
        <v>578</v>
      </c>
    </row>
    <row r="559" spans="2:6">
      <c r="B559" s="47"/>
      <c r="C559" s="47"/>
      <c r="D559" s="47"/>
      <c r="E559" s="47"/>
      <c r="F559" s="47">
        <v>579</v>
      </c>
    </row>
    <row r="560" spans="2:6">
      <c r="B560" s="47"/>
      <c r="C560" s="47"/>
      <c r="D560" s="47"/>
      <c r="E560" s="47"/>
      <c r="F560" s="47">
        <v>580</v>
      </c>
    </row>
    <row r="561" spans="2:6">
      <c r="B561" s="47">
        <v>16</v>
      </c>
      <c r="C561" s="47" t="s">
        <v>514</v>
      </c>
      <c r="D561" s="47" t="s">
        <v>1341</v>
      </c>
      <c r="E561" s="47" t="s">
        <v>515</v>
      </c>
      <c r="F561" s="47">
        <v>581</v>
      </c>
    </row>
    <row r="562" spans="2:6">
      <c r="B562" s="47">
        <v>16</v>
      </c>
      <c r="C562" s="47" t="s">
        <v>514</v>
      </c>
      <c r="D562" s="47" t="s">
        <v>1341</v>
      </c>
      <c r="E562" s="47" t="s">
        <v>516</v>
      </c>
      <c r="F562" s="47">
        <v>582</v>
      </c>
    </row>
    <row r="563" spans="2:6">
      <c r="B563" s="47">
        <v>16</v>
      </c>
      <c r="C563" s="47" t="s">
        <v>514</v>
      </c>
      <c r="D563" s="47" t="s">
        <v>1341</v>
      </c>
      <c r="E563" s="47" t="s">
        <v>517</v>
      </c>
      <c r="F563" s="47">
        <v>583</v>
      </c>
    </row>
    <row r="564" spans="2:6">
      <c r="B564" s="47">
        <v>16</v>
      </c>
      <c r="C564" s="47" t="s">
        <v>514</v>
      </c>
      <c r="D564" s="47" t="s">
        <v>1341</v>
      </c>
      <c r="E564" s="47" t="s">
        <v>1342</v>
      </c>
      <c r="F564" s="47">
        <v>584</v>
      </c>
    </row>
    <row r="565" spans="2:6">
      <c r="B565" s="47">
        <v>16</v>
      </c>
      <c r="C565" s="47" t="s">
        <v>514</v>
      </c>
      <c r="D565" s="47" t="s">
        <v>1341</v>
      </c>
      <c r="E565" s="47" t="s">
        <v>519</v>
      </c>
      <c r="F565" s="47">
        <v>585</v>
      </c>
    </row>
    <row r="566" spans="2:6">
      <c r="B566" s="47">
        <v>16</v>
      </c>
      <c r="C566" s="47" t="s">
        <v>514</v>
      </c>
      <c r="D566" s="47" t="s">
        <v>1341</v>
      </c>
      <c r="E566" s="47" t="s">
        <v>520</v>
      </c>
      <c r="F566" s="47">
        <v>586</v>
      </c>
    </row>
    <row r="567" spans="2:6">
      <c r="B567" s="47">
        <v>16</v>
      </c>
      <c r="C567" s="47" t="s">
        <v>514</v>
      </c>
      <c r="D567" s="47" t="s">
        <v>1341</v>
      </c>
      <c r="E567" s="47" t="s">
        <v>521</v>
      </c>
      <c r="F567" s="47">
        <v>587</v>
      </c>
    </row>
    <row r="568" spans="2:6">
      <c r="B568" s="47">
        <v>16</v>
      </c>
      <c r="C568" s="47" t="s">
        <v>514</v>
      </c>
      <c r="D568" s="47" t="s">
        <v>1341</v>
      </c>
      <c r="E568" s="47" t="s">
        <v>1343</v>
      </c>
      <c r="F568" s="47">
        <v>588</v>
      </c>
    </row>
    <row r="569" spans="2:6">
      <c r="B569" s="47">
        <v>16</v>
      </c>
      <c r="C569" s="47" t="s">
        <v>514</v>
      </c>
      <c r="D569" s="47" t="s">
        <v>1341</v>
      </c>
      <c r="E569" s="47" t="s">
        <v>523</v>
      </c>
      <c r="F569" s="47">
        <v>589</v>
      </c>
    </row>
    <row r="570" spans="2:6">
      <c r="B570" s="47">
        <v>16</v>
      </c>
      <c r="C570" s="47" t="s">
        <v>514</v>
      </c>
      <c r="D570" s="47" t="s">
        <v>1341</v>
      </c>
      <c r="E570" s="47" t="s">
        <v>524</v>
      </c>
      <c r="F570" s="47">
        <v>590</v>
      </c>
    </row>
    <row r="571" spans="2:6">
      <c r="B571" s="47">
        <v>16</v>
      </c>
      <c r="C571" s="47" t="s">
        <v>514</v>
      </c>
      <c r="D571" s="47" t="s">
        <v>1341</v>
      </c>
      <c r="E571" s="47" t="s">
        <v>525</v>
      </c>
      <c r="F571" s="47">
        <v>591</v>
      </c>
    </row>
    <row r="572" spans="2:6">
      <c r="B572" s="47">
        <v>16</v>
      </c>
      <c r="C572" s="47" t="s">
        <v>514</v>
      </c>
      <c r="D572" s="47" t="s">
        <v>1341</v>
      </c>
      <c r="E572" s="47" t="s">
        <v>526</v>
      </c>
      <c r="F572" s="47">
        <v>592</v>
      </c>
    </row>
    <row r="573" spans="2:6">
      <c r="B573" s="47">
        <v>16</v>
      </c>
      <c r="C573" s="47" t="s">
        <v>514</v>
      </c>
      <c r="D573" s="47" t="s">
        <v>1341</v>
      </c>
      <c r="E573" s="47" t="s">
        <v>527</v>
      </c>
      <c r="F573" s="47">
        <v>593</v>
      </c>
    </row>
    <row r="574" spans="2:6">
      <c r="B574" s="47">
        <v>16</v>
      </c>
      <c r="C574" s="47" t="s">
        <v>514</v>
      </c>
      <c r="D574" s="47" t="s">
        <v>1341</v>
      </c>
      <c r="E574" s="47" t="s">
        <v>528</v>
      </c>
      <c r="F574" s="47">
        <v>594</v>
      </c>
    </row>
    <row r="575" spans="2:6">
      <c r="B575" s="47">
        <v>16</v>
      </c>
      <c r="C575" s="47" t="s">
        <v>514</v>
      </c>
      <c r="D575" s="47" t="s">
        <v>1341</v>
      </c>
      <c r="E575" s="47" t="s">
        <v>529</v>
      </c>
      <c r="F575" s="47">
        <v>595</v>
      </c>
    </row>
    <row r="576" spans="2:6">
      <c r="B576" s="47">
        <v>16</v>
      </c>
      <c r="C576" s="47" t="s">
        <v>514</v>
      </c>
      <c r="D576" s="47" t="s">
        <v>1341</v>
      </c>
      <c r="E576" s="47" t="s">
        <v>530</v>
      </c>
      <c r="F576" s="47">
        <v>596</v>
      </c>
    </row>
    <row r="577" spans="2:6">
      <c r="B577" s="47">
        <v>16</v>
      </c>
      <c r="C577" s="47" t="s">
        <v>514</v>
      </c>
      <c r="D577" s="47" t="s">
        <v>1341</v>
      </c>
      <c r="E577" s="47" t="s">
        <v>531</v>
      </c>
      <c r="F577" s="47">
        <v>597</v>
      </c>
    </row>
    <row r="578" spans="2:6">
      <c r="B578" s="47">
        <v>16</v>
      </c>
      <c r="C578" s="47" t="s">
        <v>514</v>
      </c>
      <c r="D578" s="47" t="s">
        <v>1341</v>
      </c>
      <c r="E578" s="47" t="s">
        <v>532</v>
      </c>
      <c r="F578" s="47">
        <v>598</v>
      </c>
    </row>
    <row r="579" spans="2:6">
      <c r="B579" s="47">
        <v>16</v>
      </c>
      <c r="C579" s="47" t="s">
        <v>514</v>
      </c>
      <c r="D579" s="47" t="s">
        <v>1341</v>
      </c>
      <c r="E579" s="47" t="s">
        <v>1344</v>
      </c>
      <c r="F579" s="47">
        <v>599</v>
      </c>
    </row>
    <row r="580" spans="2:6">
      <c r="B580" s="47">
        <v>16</v>
      </c>
      <c r="C580" s="47" t="s">
        <v>514</v>
      </c>
      <c r="D580" s="47" t="s">
        <v>1341</v>
      </c>
      <c r="E580" s="47" t="s">
        <v>536</v>
      </c>
      <c r="F580" s="47">
        <v>600</v>
      </c>
    </row>
    <row r="581" spans="2:6">
      <c r="B581" s="47">
        <v>16</v>
      </c>
      <c r="C581" s="47" t="s">
        <v>514</v>
      </c>
      <c r="D581" s="47" t="s">
        <v>1341</v>
      </c>
      <c r="E581" s="47" t="s">
        <v>537</v>
      </c>
      <c r="F581" s="47">
        <v>601</v>
      </c>
    </row>
    <row r="582" spans="2:6">
      <c r="B582" s="47">
        <v>16</v>
      </c>
      <c r="C582" s="47" t="s">
        <v>514</v>
      </c>
      <c r="D582" s="47" t="s">
        <v>1341</v>
      </c>
      <c r="E582" s="47" t="s">
        <v>538</v>
      </c>
      <c r="F582" s="47">
        <v>602</v>
      </c>
    </row>
    <row r="583" spans="2:6">
      <c r="B583" s="47">
        <v>16</v>
      </c>
      <c r="C583" s="47" t="s">
        <v>514</v>
      </c>
      <c r="D583" s="47" t="s">
        <v>1341</v>
      </c>
      <c r="E583" s="47" t="s">
        <v>539</v>
      </c>
      <c r="F583" s="47">
        <v>603</v>
      </c>
    </row>
    <row r="584" spans="2:6">
      <c r="B584" s="47">
        <v>16</v>
      </c>
      <c r="C584" s="47" t="s">
        <v>514</v>
      </c>
      <c r="D584" s="47" t="s">
        <v>1341</v>
      </c>
      <c r="E584" s="47" t="s">
        <v>1345</v>
      </c>
      <c r="F584" s="47">
        <v>604</v>
      </c>
    </row>
    <row r="585" spans="2:6">
      <c r="B585" s="47">
        <v>16</v>
      </c>
      <c r="C585" s="47" t="s">
        <v>514</v>
      </c>
      <c r="D585" s="47" t="s">
        <v>1341</v>
      </c>
      <c r="E585" s="47" t="s">
        <v>1346</v>
      </c>
      <c r="F585" s="47">
        <v>605</v>
      </c>
    </row>
    <row r="586" spans="2:6">
      <c r="B586" s="47"/>
      <c r="C586" s="47"/>
      <c r="D586" s="47"/>
      <c r="E586" s="47"/>
      <c r="F586" s="47">
        <v>606</v>
      </c>
    </row>
    <row r="587" spans="2:6">
      <c r="B587" s="47"/>
      <c r="C587" s="47"/>
      <c r="D587" s="47"/>
      <c r="E587" s="47"/>
      <c r="F587" s="47">
        <v>607</v>
      </c>
    </row>
    <row r="588" spans="2:6">
      <c r="B588" s="47"/>
      <c r="C588" s="47"/>
      <c r="D588" s="47"/>
      <c r="E588" s="47"/>
      <c r="F588" s="47">
        <v>608</v>
      </c>
    </row>
    <row r="589" spans="2:6">
      <c r="B589" s="47"/>
      <c r="C589" s="47"/>
      <c r="D589" s="47"/>
      <c r="E589" s="47"/>
      <c r="F589" s="47">
        <v>609</v>
      </c>
    </row>
    <row r="590" spans="2:6">
      <c r="B590" s="47">
        <v>17</v>
      </c>
      <c r="C590" s="47" t="s">
        <v>540</v>
      </c>
      <c r="D590" s="47" t="s">
        <v>1347</v>
      </c>
      <c r="E590" s="47" t="s">
        <v>541</v>
      </c>
      <c r="F590" s="47">
        <v>610</v>
      </c>
    </row>
    <row r="591" spans="2:6">
      <c r="B591" s="47">
        <v>17</v>
      </c>
      <c r="C591" s="47" t="s">
        <v>540</v>
      </c>
      <c r="D591" s="47" t="s">
        <v>1347</v>
      </c>
      <c r="E591" s="47" t="s">
        <v>1348</v>
      </c>
      <c r="F591" s="47">
        <v>611</v>
      </c>
    </row>
    <row r="592" spans="2:6">
      <c r="B592" s="47">
        <v>17</v>
      </c>
      <c r="C592" s="47" t="s">
        <v>540</v>
      </c>
      <c r="D592" s="47" t="s">
        <v>1347</v>
      </c>
      <c r="E592" s="47" t="s">
        <v>543</v>
      </c>
      <c r="F592" s="47">
        <v>612</v>
      </c>
    </row>
    <row r="593" spans="2:6">
      <c r="B593" s="47">
        <v>17</v>
      </c>
      <c r="C593" s="47" t="s">
        <v>540</v>
      </c>
      <c r="D593" s="47" t="s">
        <v>1347</v>
      </c>
      <c r="E593" s="47" t="s">
        <v>544</v>
      </c>
      <c r="F593" s="47">
        <v>613</v>
      </c>
    </row>
    <row r="594" spans="2:6">
      <c r="B594" s="47">
        <v>17</v>
      </c>
      <c r="C594" s="47" t="s">
        <v>540</v>
      </c>
      <c r="D594" s="47" t="s">
        <v>1347</v>
      </c>
      <c r="E594" s="47" t="s">
        <v>545</v>
      </c>
      <c r="F594" s="47">
        <v>614</v>
      </c>
    </row>
    <row r="595" spans="2:6">
      <c r="B595" s="47">
        <v>17</v>
      </c>
      <c r="C595" s="47" t="s">
        <v>540</v>
      </c>
      <c r="D595" s="47" t="s">
        <v>1347</v>
      </c>
      <c r="E595" s="47" t="s">
        <v>546</v>
      </c>
      <c r="F595" s="47">
        <v>615</v>
      </c>
    </row>
    <row r="596" spans="2:6">
      <c r="B596" s="47">
        <v>17</v>
      </c>
      <c r="C596" s="47" t="s">
        <v>540</v>
      </c>
      <c r="D596" s="47" t="s">
        <v>1347</v>
      </c>
      <c r="E596" s="47" t="s">
        <v>547</v>
      </c>
      <c r="F596" s="47">
        <v>616</v>
      </c>
    </row>
    <row r="597" spans="2:6">
      <c r="B597" s="47">
        <v>17</v>
      </c>
      <c r="C597" s="47" t="s">
        <v>540</v>
      </c>
      <c r="D597" s="47" t="s">
        <v>1347</v>
      </c>
      <c r="E597" s="47" t="s">
        <v>548</v>
      </c>
      <c r="F597" s="47">
        <v>617</v>
      </c>
    </row>
    <row r="598" spans="2:6">
      <c r="B598" s="47">
        <v>17</v>
      </c>
      <c r="C598" s="47" t="s">
        <v>540</v>
      </c>
      <c r="D598" s="47" t="s">
        <v>1347</v>
      </c>
      <c r="E598" s="47" t="s">
        <v>549</v>
      </c>
      <c r="F598" s="47">
        <v>618</v>
      </c>
    </row>
    <row r="599" spans="2:6">
      <c r="B599" s="47">
        <v>17</v>
      </c>
      <c r="C599" s="47" t="s">
        <v>540</v>
      </c>
      <c r="D599" s="47" t="s">
        <v>1347</v>
      </c>
      <c r="E599" s="47" t="s">
        <v>550</v>
      </c>
      <c r="F599" s="47">
        <v>619</v>
      </c>
    </row>
    <row r="600" spans="2:6">
      <c r="B600" s="47">
        <v>17</v>
      </c>
      <c r="C600" s="47" t="s">
        <v>540</v>
      </c>
      <c r="D600" s="47" t="s">
        <v>1347</v>
      </c>
      <c r="E600" s="47" t="s">
        <v>551</v>
      </c>
      <c r="F600" s="47">
        <v>620</v>
      </c>
    </row>
    <row r="601" spans="2:6">
      <c r="B601" s="47">
        <v>17</v>
      </c>
      <c r="C601" s="47" t="s">
        <v>540</v>
      </c>
      <c r="D601" s="47" t="s">
        <v>1347</v>
      </c>
      <c r="E601" s="47" t="s">
        <v>552</v>
      </c>
      <c r="F601" s="47">
        <v>621</v>
      </c>
    </row>
    <row r="602" spans="2:6">
      <c r="B602" s="47">
        <v>17</v>
      </c>
      <c r="C602" s="47" t="s">
        <v>540</v>
      </c>
      <c r="D602" s="47" t="s">
        <v>1347</v>
      </c>
      <c r="E602" s="47" t="s">
        <v>553</v>
      </c>
      <c r="F602" s="47">
        <v>622</v>
      </c>
    </row>
    <row r="603" spans="2:6">
      <c r="B603" s="47">
        <v>17</v>
      </c>
      <c r="C603" s="47" t="s">
        <v>540</v>
      </c>
      <c r="D603" s="47" t="s">
        <v>1347</v>
      </c>
      <c r="E603" s="47" t="s">
        <v>554</v>
      </c>
      <c r="F603" s="47">
        <v>623</v>
      </c>
    </row>
    <row r="604" spans="2:6">
      <c r="B604" s="47">
        <v>17</v>
      </c>
      <c r="C604" s="47" t="s">
        <v>540</v>
      </c>
      <c r="D604" s="47" t="s">
        <v>1347</v>
      </c>
      <c r="E604" s="47" t="s">
        <v>555</v>
      </c>
      <c r="F604" s="47">
        <v>624</v>
      </c>
    </row>
    <row r="605" spans="2:6">
      <c r="B605" s="47">
        <v>17</v>
      </c>
      <c r="C605" s="47" t="s">
        <v>540</v>
      </c>
      <c r="D605" s="47" t="s">
        <v>1347</v>
      </c>
      <c r="E605" s="47" t="s">
        <v>556</v>
      </c>
      <c r="F605" s="47">
        <v>625</v>
      </c>
    </row>
    <row r="606" spans="2:6">
      <c r="B606" s="47">
        <v>17</v>
      </c>
      <c r="C606" s="47" t="s">
        <v>540</v>
      </c>
      <c r="D606" s="47" t="s">
        <v>1347</v>
      </c>
      <c r="E606" s="47" t="s">
        <v>557</v>
      </c>
      <c r="F606" s="47">
        <v>626</v>
      </c>
    </row>
    <row r="607" spans="2:6">
      <c r="B607" s="47">
        <v>17</v>
      </c>
      <c r="C607" s="47" t="s">
        <v>540</v>
      </c>
      <c r="D607" s="47" t="s">
        <v>1347</v>
      </c>
      <c r="E607" s="47" t="s">
        <v>558</v>
      </c>
      <c r="F607" s="47">
        <v>627</v>
      </c>
    </row>
    <row r="608" spans="2:6">
      <c r="B608" s="47">
        <v>17</v>
      </c>
      <c r="C608" s="47" t="s">
        <v>540</v>
      </c>
      <c r="D608" s="47" t="s">
        <v>1347</v>
      </c>
      <c r="E608" s="47" t="s">
        <v>559</v>
      </c>
      <c r="F608" s="47">
        <v>628</v>
      </c>
    </row>
    <row r="609" spans="2:6">
      <c r="B609" s="47">
        <v>17</v>
      </c>
      <c r="C609" s="47" t="s">
        <v>540</v>
      </c>
      <c r="D609" s="47" t="s">
        <v>1347</v>
      </c>
      <c r="E609" s="47" t="s">
        <v>560</v>
      </c>
      <c r="F609" s="47">
        <v>629</v>
      </c>
    </row>
    <row r="610" spans="2:6">
      <c r="B610" s="47">
        <v>17</v>
      </c>
      <c r="C610" s="47" t="s">
        <v>540</v>
      </c>
      <c r="D610" s="47" t="s">
        <v>1347</v>
      </c>
      <c r="E610" s="47" t="s">
        <v>561</v>
      </c>
      <c r="F610" s="47">
        <v>630</v>
      </c>
    </row>
    <row r="611" spans="2:6">
      <c r="B611" s="47">
        <v>17</v>
      </c>
      <c r="C611" s="47" t="s">
        <v>540</v>
      </c>
      <c r="D611" s="47" t="s">
        <v>1347</v>
      </c>
      <c r="E611" s="47" t="s">
        <v>1349</v>
      </c>
      <c r="F611" s="47">
        <v>631</v>
      </c>
    </row>
    <row r="612" spans="2:6">
      <c r="B612" s="47">
        <v>17</v>
      </c>
      <c r="C612" s="47" t="s">
        <v>540</v>
      </c>
      <c r="D612" s="47" t="s">
        <v>1347</v>
      </c>
      <c r="E612" s="47" t="s">
        <v>1350</v>
      </c>
      <c r="F612" s="47">
        <v>632</v>
      </c>
    </row>
    <row r="613" spans="2:6">
      <c r="B613" s="47">
        <v>17</v>
      </c>
      <c r="C613" s="47" t="s">
        <v>540</v>
      </c>
      <c r="D613" s="47" t="s">
        <v>1347</v>
      </c>
      <c r="E613" s="47" t="s">
        <v>1351</v>
      </c>
      <c r="F613" s="47">
        <v>633</v>
      </c>
    </row>
    <row r="614" spans="2:6">
      <c r="B614" s="47">
        <v>17</v>
      </c>
      <c r="C614" s="47" t="s">
        <v>540</v>
      </c>
      <c r="D614" s="47" t="s">
        <v>1347</v>
      </c>
      <c r="E614" s="47" t="s">
        <v>1352</v>
      </c>
      <c r="F614" s="47">
        <v>634</v>
      </c>
    </row>
    <row r="615" spans="2:6">
      <c r="B615" s="47">
        <v>17</v>
      </c>
      <c r="C615" s="47" t="s">
        <v>540</v>
      </c>
      <c r="D615" s="47" t="s">
        <v>1347</v>
      </c>
      <c r="E615" s="47" t="s">
        <v>1353</v>
      </c>
      <c r="F615" s="47">
        <v>635</v>
      </c>
    </row>
    <row r="616" spans="2:6">
      <c r="B616" s="47">
        <v>17</v>
      </c>
      <c r="C616" s="47" t="s">
        <v>540</v>
      </c>
      <c r="D616" s="47" t="s">
        <v>1347</v>
      </c>
      <c r="E616" s="47" t="s">
        <v>1354</v>
      </c>
      <c r="F616" s="47">
        <v>636</v>
      </c>
    </row>
    <row r="617" spans="2:6">
      <c r="B617" s="47">
        <v>17</v>
      </c>
      <c r="C617" s="47" t="s">
        <v>540</v>
      </c>
      <c r="D617" s="47" t="s">
        <v>1347</v>
      </c>
      <c r="E617" s="47" t="s">
        <v>1355</v>
      </c>
      <c r="F617" s="47">
        <v>637</v>
      </c>
    </row>
    <row r="618" spans="2:6">
      <c r="B618" s="47">
        <v>17</v>
      </c>
      <c r="C618" s="47" t="s">
        <v>540</v>
      </c>
      <c r="D618" s="47" t="s">
        <v>1347</v>
      </c>
      <c r="E618" s="47" t="s">
        <v>1242</v>
      </c>
      <c r="F618" s="47">
        <v>638</v>
      </c>
    </row>
    <row r="619" spans="2:6">
      <c r="B619" s="47"/>
      <c r="C619" s="47"/>
      <c r="D619" s="47"/>
      <c r="E619" s="47"/>
      <c r="F619" s="47">
        <v>639</v>
      </c>
    </row>
    <row r="620" spans="2:6">
      <c r="B620" s="47"/>
      <c r="C620" s="47"/>
      <c r="D620" s="47"/>
      <c r="E620" s="47"/>
      <c r="F620" s="47">
        <v>640</v>
      </c>
    </row>
    <row r="621" spans="2:6">
      <c r="B621" s="47"/>
      <c r="C621" s="47"/>
      <c r="D621" s="47"/>
      <c r="E621" s="47"/>
      <c r="F621" s="47">
        <v>641</v>
      </c>
    </row>
    <row r="622" spans="2:6">
      <c r="B622" s="47"/>
      <c r="C622" s="47"/>
      <c r="D622" s="47"/>
      <c r="E622" s="47"/>
      <c r="F622" s="47">
        <v>642</v>
      </c>
    </row>
    <row r="623" spans="2:6">
      <c r="B623" s="47">
        <v>18</v>
      </c>
      <c r="C623" s="47" t="s">
        <v>124</v>
      </c>
      <c r="D623" s="47" t="s">
        <v>808</v>
      </c>
      <c r="E623" s="47" t="s">
        <v>1356</v>
      </c>
      <c r="F623" s="47">
        <v>643</v>
      </c>
    </row>
    <row r="624" spans="2:6">
      <c r="B624" s="47">
        <v>18</v>
      </c>
      <c r="C624" s="47" t="s">
        <v>124</v>
      </c>
      <c r="D624" s="47" t="s">
        <v>808</v>
      </c>
      <c r="E624" s="47" t="s">
        <v>811</v>
      </c>
      <c r="F624" s="47">
        <v>644</v>
      </c>
    </row>
    <row r="625" spans="2:6">
      <c r="B625" s="47">
        <v>18</v>
      </c>
      <c r="C625" s="47" t="s">
        <v>124</v>
      </c>
      <c r="D625" s="47" t="s">
        <v>808</v>
      </c>
      <c r="E625" s="47" t="s">
        <v>812</v>
      </c>
      <c r="F625" s="47">
        <v>645</v>
      </c>
    </row>
    <row r="626" spans="2:6">
      <c r="B626" s="47">
        <v>18</v>
      </c>
      <c r="C626" s="47" t="s">
        <v>124</v>
      </c>
      <c r="D626" s="47" t="s">
        <v>808</v>
      </c>
      <c r="E626" s="47" t="s">
        <v>813</v>
      </c>
      <c r="F626" s="47">
        <v>646</v>
      </c>
    </row>
    <row r="627" spans="2:6">
      <c r="B627" s="47">
        <v>18</v>
      </c>
      <c r="C627" s="47" t="s">
        <v>124</v>
      </c>
      <c r="D627" s="47" t="s">
        <v>808</v>
      </c>
      <c r="E627" s="47" t="s">
        <v>814</v>
      </c>
      <c r="F627" s="47">
        <v>647</v>
      </c>
    </row>
    <row r="628" spans="2:6">
      <c r="B628" s="47">
        <v>18</v>
      </c>
      <c r="C628" s="47" t="s">
        <v>124</v>
      </c>
      <c r="D628" s="47" t="s">
        <v>808</v>
      </c>
      <c r="E628" s="47" t="s">
        <v>815</v>
      </c>
      <c r="F628" s="47">
        <v>648</v>
      </c>
    </row>
    <row r="629" spans="2:6">
      <c r="B629" s="47">
        <v>18</v>
      </c>
      <c r="C629" s="47" t="s">
        <v>124</v>
      </c>
      <c r="D629" s="47" t="s">
        <v>808</v>
      </c>
      <c r="E629" s="47" t="s">
        <v>816</v>
      </c>
      <c r="F629" s="47">
        <v>649</v>
      </c>
    </row>
    <row r="630" spans="2:6">
      <c r="B630" s="47">
        <v>18</v>
      </c>
      <c r="C630" s="47" t="s">
        <v>124</v>
      </c>
      <c r="D630" s="47" t="s">
        <v>808</v>
      </c>
      <c r="E630" s="47" t="s">
        <v>817</v>
      </c>
      <c r="F630" s="47">
        <v>650</v>
      </c>
    </row>
    <row r="631" spans="2:6">
      <c r="B631" s="47">
        <v>18</v>
      </c>
      <c r="C631" s="47" t="s">
        <v>124</v>
      </c>
      <c r="D631" s="47" t="s">
        <v>808</v>
      </c>
      <c r="E631" s="47" t="s">
        <v>818</v>
      </c>
      <c r="F631" s="47">
        <v>651</v>
      </c>
    </row>
    <row r="632" spans="2:6">
      <c r="B632" s="47">
        <v>18</v>
      </c>
      <c r="C632" s="47" t="s">
        <v>124</v>
      </c>
      <c r="D632" s="47" t="s">
        <v>808</v>
      </c>
      <c r="E632" s="47" t="s">
        <v>819</v>
      </c>
      <c r="F632" s="47">
        <v>652</v>
      </c>
    </row>
    <row r="633" spans="2:6">
      <c r="B633" s="47">
        <v>18</v>
      </c>
      <c r="C633" s="47" t="s">
        <v>124</v>
      </c>
      <c r="D633" s="47" t="s">
        <v>808</v>
      </c>
      <c r="E633" s="47" t="s">
        <v>1357</v>
      </c>
      <c r="F633" s="47">
        <v>653</v>
      </c>
    </row>
    <row r="634" spans="2:6">
      <c r="B634" s="47">
        <v>18</v>
      </c>
      <c r="C634" s="47" t="s">
        <v>124</v>
      </c>
      <c r="D634" s="47" t="s">
        <v>808</v>
      </c>
      <c r="E634" s="47" t="s">
        <v>822</v>
      </c>
      <c r="F634" s="47">
        <v>654</v>
      </c>
    </row>
    <row r="635" spans="2:6">
      <c r="B635" s="47">
        <v>18</v>
      </c>
      <c r="C635" s="47" t="s">
        <v>124</v>
      </c>
      <c r="D635" s="47" t="s">
        <v>808</v>
      </c>
      <c r="E635" s="47" t="s">
        <v>823</v>
      </c>
      <c r="F635" s="47">
        <v>655</v>
      </c>
    </row>
    <row r="636" spans="2:6">
      <c r="B636" s="47">
        <v>18</v>
      </c>
      <c r="C636" s="47" t="s">
        <v>124</v>
      </c>
      <c r="D636" s="47" t="s">
        <v>808</v>
      </c>
      <c r="E636" s="47" t="s">
        <v>824</v>
      </c>
      <c r="F636" s="47">
        <v>656</v>
      </c>
    </row>
    <row r="637" spans="2:6">
      <c r="B637" s="47">
        <v>18</v>
      </c>
      <c r="C637" s="47" t="s">
        <v>124</v>
      </c>
      <c r="D637" s="47" t="s">
        <v>808</v>
      </c>
      <c r="E637" s="47" t="s">
        <v>825</v>
      </c>
      <c r="F637" s="47">
        <v>657</v>
      </c>
    </row>
    <row r="638" spans="2:6">
      <c r="B638" s="47">
        <v>18</v>
      </c>
      <c r="C638" s="47" t="s">
        <v>124</v>
      </c>
      <c r="D638" s="47" t="s">
        <v>808</v>
      </c>
      <c r="E638" s="47" t="s">
        <v>826</v>
      </c>
      <c r="F638" s="47">
        <v>658</v>
      </c>
    </row>
    <row r="639" spans="2:6">
      <c r="B639" s="47">
        <v>18</v>
      </c>
      <c r="C639" s="47" t="s">
        <v>124</v>
      </c>
      <c r="D639" s="47" t="s">
        <v>808</v>
      </c>
      <c r="E639" s="47" t="s">
        <v>1358</v>
      </c>
      <c r="F639" s="47">
        <v>659</v>
      </c>
    </row>
    <row r="640" spans="2:6">
      <c r="B640" s="47">
        <v>18</v>
      </c>
      <c r="C640" s="47" t="s">
        <v>124</v>
      </c>
      <c r="D640" s="47" t="s">
        <v>808</v>
      </c>
      <c r="E640" s="47" t="s">
        <v>828</v>
      </c>
      <c r="F640" s="47">
        <v>660</v>
      </c>
    </row>
    <row r="641" spans="2:6">
      <c r="B641" s="47">
        <v>18</v>
      </c>
      <c r="C641" s="47" t="s">
        <v>124</v>
      </c>
      <c r="D641" s="47" t="s">
        <v>808</v>
      </c>
      <c r="E641" s="47" t="s">
        <v>829</v>
      </c>
      <c r="F641" s="47">
        <v>661</v>
      </c>
    </row>
    <row r="642" spans="2:6">
      <c r="B642" s="47">
        <v>18</v>
      </c>
      <c r="C642" s="47" t="s">
        <v>124</v>
      </c>
      <c r="D642" s="47" t="s">
        <v>808</v>
      </c>
      <c r="E642" s="47" t="s">
        <v>830</v>
      </c>
      <c r="F642" s="47">
        <v>662</v>
      </c>
    </row>
    <row r="643" spans="2:6">
      <c r="B643" s="47">
        <v>18</v>
      </c>
      <c r="C643" s="47" t="s">
        <v>124</v>
      </c>
      <c r="D643" s="47" t="s">
        <v>808</v>
      </c>
      <c r="E643" s="47" t="s">
        <v>831</v>
      </c>
      <c r="F643" s="47">
        <v>663</v>
      </c>
    </row>
    <row r="644" spans="2:6">
      <c r="B644" s="47">
        <v>18</v>
      </c>
      <c r="C644" s="47" t="s">
        <v>124</v>
      </c>
      <c r="D644" s="47" t="s">
        <v>808</v>
      </c>
      <c r="E644" s="47" t="s">
        <v>832</v>
      </c>
      <c r="F644" s="47">
        <v>664</v>
      </c>
    </row>
    <row r="645" spans="2:6">
      <c r="B645" s="47">
        <v>18</v>
      </c>
      <c r="C645" s="47" t="s">
        <v>124</v>
      </c>
      <c r="D645" s="47" t="s">
        <v>808</v>
      </c>
      <c r="E645" s="47" t="s">
        <v>833</v>
      </c>
      <c r="F645" s="47">
        <v>665</v>
      </c>
    </row>
    <row r="646" spans="2:6">
      <c r="B646" s="47">
        <v>18</v>
      </c>
      <c r="C646" s="47" t="s">
        <v>124</v>
      </c>
      <c r="D646" s="47" t="s">
        <v>808</v>
      </c>
      <c r="E646" s="47" t="s">
        <v>834</v>
      </c>
      <c r="F646" s="47">
        <v>666</v>
      </c>
    </row>
    <row r="647" spans="2:6">
      <c r="B647" s="47">
        <v>18</v>
      </c>
      <c r="C647" s="47" t="s">
        <v>124</v>
      </c>
      <c r="D647" s="47" t="s">
        <v>808</v>
      </c>
      <c r="E647" s="47" t="s">
        <v>835</v>
      </c>
      <c r="F647" s="47">
        <v>667</v>
      </c>
    </row>
    <row r="648" spans="2:6">
      <c r="B648" s="47">
        <v>18</v>
      </c>
      <c r="C648" s="47" t="s">
        <v>124</v>
      </c>
      <c r="D648" s="47" t="s">
        <v>808</v>
      </c>
      <c r="E648" s="47" t="s">
        <v>836</v>
      </c>
      <c r="F648" s="47">
        <v>668</v>
      </c>
    </row>
    <row r="649" spans="2:6">
      <c r="B649" s="47">
        <v>18</v>
      </c>
      <c r="C649" s="47" t="s">
        <v>124</v>
      </c>
      <c r="D649" s="47" t="s">
        <v>808</v>
      </c>
      <c r="E649" s="47" t="s">
        <v>838</v>
      </c>
      <c r="F649" s="47">
        <v>669</v>
      </c>
    </row>
    <row r="650" spans="2:6">
      <c r="B650" s="47">
        <v>18</v>
      </c>
      <c r="C650" s="47" t="s">
        <v>124</v>
      </c>
      <c r="D650" s="47" t="s">
        <v>808</v>
      </c>
      <c r="E650" s="47" t="s">
        <v>839</v>
      </c>
      <c r="F650" s="47">
        <v>670</v>
      </c>
    </row>
    <row r="651" spans="2:6">
      <c r="B651" s="47">
        <v>18</v>
      </c>
      <c r="C651" s="47" t="s">
        <v>124</v>
      </c>
      <c r="D651" s="47" t="s">
        <v>808</v>
      </c>
      <c r="E651" s="47" t="s">
        <v>840</v>
      </c>
      <c r="F651" s="47">
        <v>671</v>
      </c>
    </row>
    <row r="652" spans="2:6">
      <c r="B652" s="47">
        <v>18</v>
      </c>
      <c r="C652" s="47" t="s">
        <v>124</v>
      </c>
      <c r="D652" s="47" t="s">
        <v>808</v>
      </c>
      <c r="E652" s="47" t="s">
        <v>841</v>
      </c>
      <c r="F652" s="47">
        <v>672</v>
      </c>
    </row>
    <row r="653" spans="2:6">
      <c r="B653" s="47">
        <v>18</v>
      </c>
      <c r="C653" s="47" t="s">
        <v>124</v>
      </c>
      <c r="D653" s="47" t="s">
        <v>808</v>
      </c>
      <c r="E653" s="47" t="s">
        <v>843</v>
      </c>
      <c r="F653" s="47">
        <v>673</v>
      </c>
    </row>
    <row r="654" spans="2:6">
      <c r="B654" s="47">
        <v>18</v>
      </c>
      <c r="C654" s="47" t="s">
        <v>124</v>
      </c>
      <c r="D654" s="47" t="s">
        <v>808</v>
      </c>
      <c r="E654" s="47" t="s">
        <v>844</v>
      </c>
      <c r="F654" s="47">
        <v>674</v>
      </c>
    </row>
    <row r="655" spans="2:6">
      <c r="B655" s="47">
        <v>18</v>
      </c>
      <c r="C655" s="47" t="s">
        <v>124</v>
      </c>
      <c r="D655" s="47" t="s">
        <v>808</v>
      </c>
      <c r="E655" s="47" t="s">
        <v>845</v>
      </c>
      <c r="F655" s="47">
        <v>675</v>
      </c>
    </row>
    <row r="656" spans="2:6">
      <c r="B656" s="47">
        <v>18</v>
      </c>
      <c r="C656" s="47" t="s">
        <v>124</v>
      </c>
      <c r="D656" s="47" t="s">
        <v>808</v>
      </c>
      <c r="E656" s="47" t="s">
        <v>846</v>
      </c>
      <c r="F656" s="47">
        <v>676</v>
      </c>
    </row>
    <row r="657" spans="2:6">
      <c r="B657" s="47">
        <v>18</v>
      </c>
      <c r="C657" s="47" t="s">
        <v>124</v>
      </c>
      <c r="D657" s="47" t="s">
        <v>808</v>
      </c>
      <c r="E657" s="47" t="s">
        <v>863</v>
      </c>
      <c r="F657" s="47">
        <v>677</v>
      </c>
    </row>
    <row r="658" spans="2:6">
      <c r="B658" s="47">
        <v>18</v>
      </c>
      <c r="C658" s="47" t="s">
        <v>124</v>
      </c>
      <c r="D658" s="47" t="s">
        <v>808</v>
      </c>
      <c r="E658" s="47" t="s">
        <v>847</v>
      </c>
      <c r="F658" s="47">
        <v>678</v>
      </c>
    </row>
    <row r="659" spans="2:6">
      <c r="B659" s="47">
        <v>18</v>
      </c>
      <c r="C659" s="47" t="s">
        <v>124</v>
      </c>
      <c r="D659" s="47" t="s">
        <v>808</v>
      </c>
      <c r="E659" s="47" t="s">
        <v>850</v>
      </c>
      <c r="F659" s="47">
        <v>679</v>
      </c>
    </row>
    <row r="660" spans="2:6">
      <c r="B660" s="47">
        <v>18</v>
      </c>
      <c r="C660" s="47" t="s">
        <v>124</v>
      </c>
      <c r="D660" s="47" t="s">
        <v>808</v>
      </c>
      <c r="E660" s="47" t="s">
        <v>851</v>
      </c>
      <c r="F660" s="47">
        <v>680</v>
      </c>
    </row>
    <row r="661" spans="2:6">
      <c r="B661" s="47">
        <v>18</v>
      </c>
      <c r="C661" s="47" t="s">
        <v>124</v>
      </c>
      <c r="D661" s="47" t="s">
        <v>808</v>
      </c>
      <c r="E661" s="47" t="s">
        <v>852</v>
      </c>
      <c r="F661" s="47">
        <v>681</v>
      </c>
    </row>
    <row r="662" spans="2:6">
      <c r="B662" s="47">
        <v>18</v>
      </c>
      <c r="C662" s="47" t="s">
        <v>124</v>
      </c>
      <c r="D662" s="47" t="s">
        <v>808</v>
      </c>
      <c r="E662" s="47" t="s">
        <v>854</v>
      </c>
      <c r="F662" s="47">
        <v>682</v>
      </c>
    </row>
    <row r="663" spans="2:6">
      <c r="B663" s="47">
        <v>18</v>
      </c>
      <c r="C663" s="47" t="s">
        <v>124</v>
      </c>
      <c r="D663" s="47" t="s">
        <v>808</v>
      </c>
      <c r="E663" s="47" t="s">
        <v>855</v>
      </c>
      <c r="F663" s="47">
        <v>683</v>
      </c>
    </row>
    <row r="664" spans="2:6">
      <c r="B664" s="47">
        <v>18</v>
      </c>
      <c r="C664" s="47" t="s">
        <v>124</v>
      </c>
      <c r="D664" s="47" t="s">
        <v>808</v>
      </c>
      <c r="E664" s="47" t="s">
        <v>856</v>
      </c>
      <c r="F664" s="47">
        <v>684</v>
      </c>
    </row>
    <row r="665" spans="2:6">
      <c r="B665" s="47">
        <v>18</v>
      </c>
      <c r="C665" s="47" t="s">
        <v>124</v>
      </c>
      <c r="D665" s="47" t="s">
        <v>808</v>
      </c>
      <c r="E665" s="47" t="s">
        <v>857</v>
      </c>
      <c r="F665" s="47">
        <v>685</v>
      </c>
    </row>
    <row r="666" spans="2:6">
      <c r="B666" s="47">
        <v>18</v>
      </c>
      <c r="C666" s="47" t="s">
        <v>124</v>
      </c>
      <c r="D666" s="47" t="s">
        <v>808</v>
      </c>
      <c r="E666" s="47" t="s">
        <v>858</v>
      </c>
      <c r="F666" s="47">
        <v>686</v>
      </c>
    </row>
    <row r="667" spans="2:6">
      <c r="B667" s="47">
        <v>18</v>
      </c>
      <c r="C667" s="47" t="s">
        <v>124</v>
      </c>
      <c r="D667" s="47" t="s">
        <v>808</v>
      </c>
      <c r="E667" s="47" t="s">
        <v>859</v>
      </c>
      <c r="F667" s="47">
        <v>687</v>
      </c>
    </row>
    <row r="668" spans="2:6">
      <c r="B668" s="47">
        <v>18</v>
      </c>
      <c r="C668" s="47" t="s">
        <v>124</v>
      </c>
      <c r="D668" s="47" t="s">
        <v>808</v>
      </c>
      <c r="E668" s="47" t="s">
        <v>860</v>
      </c>
      <c r="F668" s="47">
        <v>688</v>
      </c>
    </row>
    <row r="669" spans="2:6">
      <c r="B669" s="47">
        <v>18</v>
      </c>
      <c r="C669" s="47" t="s">
        <v>124</v>
      </c>
      <c r="D669" s="47" t="s">
        <v>808</v>
      </c>
      <c r="E669" s="47" t="s">
        <v>861</v>
      </c>
      <c r="F669" s="47">
        <v>689</v>
      </c>
    </row>
    <row r="670" spans="2:6">
      <c r="B670" s="47">
        <v>18</v>
      </c>
      <c r="C670" s="47" t="s">
        <v>124</v>
      </c>
      <c r="D670" s="47" t="s">
        <v>808</v>
      </c>
      <c r="E670" s="47" t="s">
        <v>862</v>
      </c>
      <c r="F670" s="47">
        <v>690</v>
      </c>
    </row>
    <row r="671" spans="2:6">
      <c r="B671" s="47">
        <v>18</v>
      </c>
      <c r="C671" s="47" t="s">
        <v>124</v>
      </c>
      <c r="D671" s="47" t="s">
        <v>808</v>
      </c>
      <c r="E671" s="47" t="s">
        <v>1359</v>
      </c>
      <c r="F671" s="47">
        <v>691</v>
      </c>
    </row>
    <row r="672" spans="2:6">
      <c r="B672" s="47">
        <v>18</v>
      </c>
      <c r="C672" s="47" t="s">
        <v>124</v>
      </c>
      <c r="D672" s="47" t="s">
        <v>808</v>
      </c>
      <c r="E672" s="47" t="s">
        <v>1360</v>
      </c>
      <c r="F672" s="47">
        <v>692</v>
      </c>
    </row>
    <row r="673" spans="2:6">
      <c r="B673" s="47">
        <v>18</v>
      </c>
      <c r="C673" s="47" t="s">
        <v>124</v>
      </c>
      <c r="D673" s="47" t="s">
        <v>808</v>
      </c>
      <c r="E673" s="47" t="s">
        <v>1361</v>
      </c>
      <c r="F673" s="47">
        <v>693</v>
      </c>
    </row>
    <row r="674" spans="2:6">
      <c r="B674" s="47">
        <v>18</v>
      </c>
      <c r="C674" s="47" t="s">
        <v>124</v>
      </c>
      <c r="D674" s="47" t="s">
        <v>808</v>
      </c>
      <c r="E674" s="47" t="s">
        <v>1362</v>
      </c>
      <c r="F674" s="47">
        <v>694</v>
      </c>
    </row>
    <row r="675" spans="2:6">
      <c r="B675" s="47"/>
      <c r="C675" s="47"/>
      <c r="D675" s="47"/>
      <c r="E675" s="47"/>
      <c r="F675" s="47">
        <v>695</v>
      </c>
    </row>
    <row r="676" spans="2:6">
      <c r="B676" s="47"/>
      <c r="C676" s="47"/>
      <c r="D676" s="47"/>
      <c r="E676" s="47"/>
      <c r="F676" s="47">
        <v>696</v>
      </c>
    </row>
    <row r="677" spans="2:6">
      <c r="B677" s="47"/>
      <c r="C677" s="47"/>
      <c r="D677" s="47"/>
      <c r="E677" s="47"/>
      <c r="F677" s="47">
        <v>697</v>
      </c>
    </row>
    <row r="678" spans="2:6">
      <c r="B678" s="47"/>
      <c r="C678" s="47"/>
      <c r="D678" s="47"/>
      <c r="E678" s="47"/>
      <c r="F678" s="47">
        <v>698</v>
      </c>
    </row>
    <row r="679" spans="2:6">
      <c r="B679" s="47">
        <v>19</v>
      </c>
      <c r="C679" s="47" t="s">
        <v>864</v>
      </c>
      <c r="D679" s="47" t="s">
        <v>125</v>
      </c>
      <c r="E679" s="47" t="s">
        <v>865</v>
      </c>
      <c r="F679" s="47">
        <v>699</v>
      </c>
    </row>
    <row r="680" spans="2:6">
      <c r="B680" s="47">
        <v>19</v>
      </c>
      <c r="C680" s="47" t="s">
        <v>864</v>
      </c>
      <c r="D680" s="47" t="s">
        <v>125</v>
      </c>
      <c r="E680" s="47" t="s">
        <v>866</v>
      </c>
      <c r="F680" s="47">
        <v>700</v>
      </c>
    </row>
    <row r="681" spans="2:6">
      <c r="B681" s="47">
        <v>19</v>
      </c>
      <c r="C681" s="47" t="s">
        <v>864</v>
      </c>
      <c r="D681" s="47" t="s">
        <v>125</v>
      </c>
      <c r="E681" s="47" t="s">
        <v>867</v>
      </c>
      <c r="F681" s="47">
        <v>701</v>
      </c>
    </row>
    <row r="682" spans="2:6">
      <c r="B682" s="47">
        <v>19</v>
      </c>
      <c r="C682" s="47" t="s">
        <v>864</v>
      </c>
      <c r="D682" s="47" t="s">
        <v>125</v>
      </c>
      <c r="E682" s="47" t="s">
        <v>868</v>
      </c>
      <c r="F682" s="47">
        <v>702</v>
      </c>
    </row>
    <row r="683" spans="2:6">
      <c r="B683" s="47">
        <v>19</v>
      </c>
      <c r="C683" s="47" t="s">
        <v>864</v>
      </c>
      <c r="D683" s="47" t="s">
        <v>125</v>
      </c>
      <c r="E683" s="47" t="s">
        <v>869</v>
      </c>
      <c r="F683" s="47">
        <v>703</v>
      </c>
    </row>
    <row r="684" spans="2:6">
      <c r="B684" s="47">
        <v>19</v>
      </c>
      <c r="C684" s="47" t="s">
        <v>864</v>
      </c>
      <c r="D684" s="47" t="s">
        <v>125</v>
      </c>
      <c r="E684" s="47" t="s">
        <v>870</v>
      </c>
      <c r="F684" s="47">
        <v>704</v>
      </c>
    </row>
    <row r="685" spans="2:6">
      <c r="B685" s="47">
        <v>19</v>
      </c>
      <c r="C685" s="47" t="s">
        <v>864</v>
      </c>
      <c r="D685" s="47" t="s">
        <v>125</v>
      </c>
      <c r="E685" s="47" t="s">
        <v>871</v>
      </c>
      <c r="F685" s="47">
        <v>705</v>
      </c>
    </row>
    <row r="686" spans="2:6">
      <c r="B686" s="47">
        <v>19</v>
      </c>
      <c r="C686" s="47" t="s">
        <v>864</v>
      </c>
      <c r="D686" s="47" t="s">
        <v>125</v>
      </c>
      <c r="E686" s="47" t="s">
        <v>872</v>
      </c>
      <c r="F686" s="47">
        <v>706</v>
      </c>
    </row>
    <row r="687" spans="2:6">
      <c r="B687" s="47">
        <v>19</v>
      </c>
      <c r="C687" s="47" t="s">
        <v>864</v>
      </c>
      <c r="D687" s="47" t="s">
        <v>125</v>
      </c>
      <c r="E687" s="47" t="s">
        <v>873</v>
      </c>
      <c r="F687" s="47">
        <v>707</v>
      </c>
    </row>
    <row r="688" spans="2:6">
      <c r="B688" s="47">
        <v>19</v>
      </c>
      <c r="C688" s="47" t="s">
        <v>864</v>
      </c>
      <c r="D688" s="47" t="s">
        <v>125</v>
      </c>
      <c r="E688" s="47" t="s">
        <v>874</v>
      </c>
      <c r="F688" s="47">
        <v>708</v>
      </c>
    </row>
    <row r="689" spans="2:6">
      <c r="B689" s="47">
        <v>19</v>
      </c>
      <c r="C689" s="47" t="s">
        <v>864</v>
      </c>
      <c r="D689" s="47" t="s">
        <v>125</v>
      </c>
      <c r="E689" s="47" t="s">
        <v>875</v>
      </c>
      <c r="F689" s="47">
        <v>709</v>
      </c>
    </row>
    <row r="690" spans="2:6">
      <c r="B690" s="47">
        <v>19</v>
      </c>
      <c r="C690" s="47" t="s">
        <v>864</v>
      </c>
      <c r="D690" s="47" t="s">
        <v>125</v>
      </c>
      <c r="E690" s="47" t="s">
        <v>876</v>
      </c>
      <c r="F690" s="47">
        <v>710</v>
      </c>
    </row>
    <row r="691" spans="2:6">
      <c r="B691" s="47">
        <v>19</v>
      </c>
      <c r="C691" s="47" t="s">
        <v>864</v>
      </c>
      <c r="D691" s="47" t="s">
        <v>125</v>
      </c>
      <c r="E691" s="47" t="s">
        <v>877</v>
      </c>
      <c r="F691" s="47">
        <v>711</v>
      </c>
    </row>
    <row r="692" spans="2:6">
      <c r="B692" s="47">
        <v>19</v>
      </c>
      <c r="C692" s="47" t="s">
        <v>864</v>
      </c>
      <c r="D692" s="47" t="s">
        <v>125</v>
      </c>
      <c r="E692" s="47" t="s">
        <v>878</v>
      </c>
      <c r="F692" s="47">
        <v>712</v>
      </c>
    </row>
    <row r="693" spans="2:6">
      <c r="B693" s="47">
        <v>19</v>
      </c>
      <c r="C693" s="47" t="s">
        <v>864</v>
      </c>
      <c r="D693" s="47" t="s">
        <v>125</v>
      </c>
      <c r="E693" s="47" t="s">
        <v>879</v>
      </c>
      <c r="F693" s="47">
        <v>713</v>
      </c>
    </row>
    <row r="694" spans="2:6">
      <c r="B694" s="47">
        <v>19</v>
      </c>
      <c r="C694" s="47" t="s">
        <v>864</v>
      </c>
      <c r="D694" s="47" t="s">
        <v>125</v>
      </c>
      <c r="E694" s="47" t="s">
        <v>880</v>
      </c>
      <c r="F694" s="47">
        <v>714</v>
      </c>
    </row>
    <row r="695" spans="2:6">
      <c r="B695" s="47">
        <v>19</v>
      </c>
      <c r="C695" s="47" t="s">
        <v>864</v>
      </c>
      <c r="D695" s="47" t="s">
        <v>125</v>
      </c>
      <c r="E695" s="47" t="s">
        <v>881</v>
      </c>
      <c r="F695" s="47">
        <v>715</v>
      </c>
    </row>
    <row r="696" spans="2:6">
      <c r="B696" s="47">
        <v>19</v>
      </c>
      <c r="C696" s="47" t="s">
        <v>864</v>
      </c>
      <c r="D696" s="47" t="s">
        <v>125</v>
      </c>
      <c r="E696" s="47" t="s">
        <v>882</v>
      </c>
      <c r="F696" s="47">
        <v>716</v>
      </c>
    </row>
    <row r="697" spans="2:6">
      <c r="B697" s="47">
        <v>19</v>
      </c>
      <c r="C697" s="47" t="s">
        <v>864</v>
      </c>
      <c r="D697" s="47" t="s">
        <v>125</v>
      </c>
      <c r="E697" s="47" t="s">
        <v>883</v>
      </c>
      <c r="F697" s="47">
        <v>717</v>
      </c>
    </row>
    <row r="698" spans="2:6">
      <c r="B698" s="47">
        <v>19</v>
      </c>
      <c r="C698" s="47" t="s">
        <v>864</v>
      </c>
      <c r="D698" s="47" t="s">
        <v>125</v>
      </c>
      <c r="E698" s="47" t="s">
        <v>884</v>
      </c>
      <c r="F698" s="47">
        <v>718</v>
      </c>
    </row>
    <row r="699" spans="2:6">
      <c r="B699" s="47">
        <v>19</v>
      </c>
      <c r="C699" s="47" t="s">
        <v>864</v>
      </c>
      <c r="D699" s="47" t="s">
        <v>125</v>
      </c>
      <c r="E699" s="47" t="s">
        <v>885</v>
      </c>
      <c r="F699" s="47">
        <v>719</v>
      </c>
    </row>
    <row r="700" spans="2:6">
      <c r="B700" s="47">
        <v>19</v>
      </c>
      <c r="C700" s="47" t="s">
        <v>864</v>
      </c>
      <c r="D700" s="47" t="s">
        <v>125</v>
      </c>
      <c r="E700" s="47" t="s">
        <v>886</v>
      </c>
      <c r="F700" s="47">
        <v>720</v>
      </c>
    </row>
    <row r="701" spans="2:6">
      <c r="B701" s="47">
        <v>19</v>
      </c>
      <c r="C701" s="47" t="s">
        <v>864</v>
      </c>
      <c r="D701" s="47" t="s">
        <v>125</v>
      </c>
      <c r="E701" s="47" t="s">
        <v>1363</v>
      </c>
      <c r="F701" s="47">
        <v>721</v>
      </c>
    </row>
    <row r="702" spans="2:6">
      <c r="B702" s="47">
        <v>19</v>
      </c>
      <c r="C702" s="47" t="s">
        <v>864</v>
      </c>
      <c r="D702" s="47" t="s">
        <v>125</v>
      </c>
      <c r="E702" s="47" t="s">
        <v>887</v>
      </c>
      <c r="F702" s="47">
        <v>722</v>
      </c>
    </row>
    <row r="703" spans="2:6">
      <c r="B703" s="47">
        <v>19</v>
      </c>
      <c r="C703" s="47" t="s">
        <v>864</v>
      </c>
      <c r="D703" s="47" t="s">
        <v>125</v>
      </c>
      <c r="E703" s="47" t="s">
        <v>889</v>
      </c>
      <c r="F703" s="47">
        <v>723</v>
      </c>
    </row>
    <row r="704" spans="2:6">
      <c r="B704" s="47">
        <v>19</v>
      </c>
      <c r="C704" s="47" t="s">
        <v>864</v>
      </c>
      <c r="D704" s="47" t="s">
        <v>125</v>
      </c>
      <c r="E704" s="47" t="s">
        <v>890</v>
      </c>
      <c r="F704" s="47">
        <v>724</v>
      </c>
    </row>
    <row r="705" spans="2:6">
      <c r="B705" s="47">
        <v>19</v>
      </c>
      <c r="C705" s="47" t="s">
        <v>864</v>
      </c>
      <c r="D705" s="47" t="s">
        <v>125</v>
      </c>
      <c r="E705" s="47" t="s">
        <v>891</v>
      </c>
      <c r="F705" s="47">
        <v>725</v>
      </c>
    </row>
    <row r="706" spans="2:6">
      <c r="B706" s="47">
        <v>19</v>
      </c>
      <c r="C706" s="47" t="s">
        <v>864</v>
      </c>
      <c r="D706" s="47" t="s">
        <v>125</v>
      </c>
      <c r="E706" s="47" t="s">
        <v>892</v>
      </c>
      <c r="F706" s="47">
        <v>726</v>
      </c>
    </row>
    <row r="707" spans="2:6">
      <c r="B707" s="47">
        <v>19</v>
      </c>
      <c r="C707" s="47" t="s">
        <v>864</v>
      </c>
      <c r="D707" s="47" t="s">
        <v>125</v>
      </c>
      <c r="E707" s="47" t="s">
        <v>893</v>
      </c>
      <c r="F707" s="47">
        <v>727</v>
      </c>
    </row>
    <row r="708" spans="2:6">
      <c r="B708" s="47">
        <v>19</v>
      </c>
      <c r="C708" s="47" t="s">
        <v>864</v>
      </c>
      <c r="D708" s="47" t="s">
        <v>125</v>
      </c>
      <c r="E708" s="47" t="s">
        <v>1364</v>
      </c>
      <c r="F708" s="47">
        <v>728</v>
      </c>
    </row>
    <row r="709" spans="2:6">
      <c r="B709" s="47">
        <v>19</v>
      </c>
      <c r="C709" s="47" t="s">
        <v>864</v>
      </c>
      <c r="D709" s="47" t="s">
        <v>125</v>
      </c>
      <c r="E709" s="47" t="s">
        <v>894</v>
      </c>
      <c r="F709" s="47">
        <v>729</v>
      </c>
    </row>
    <row r="710" spans="2:6">
      <c r="B710" s="47">
        <v>19</v>
      </c>
      <c r="C710" s="47" t="s">
        <v>864</v>
      </c>
      <c r="D710" s="47" t="s">
        <v>125</v>
      </c>
      <c r="E710" s="47" t="s">
        <v>896</v>
      </c>
      <c r="F710" s="47">
        <v>730</v>
      </c>
    </row>
    <row r="711" spans="2:6">
      <c r="B711" s="47">
        <v>19</v>
      </c>
      <c r="C711" s="47" t="s">
        <v>864</v>
      </c>
      <c r="D711" s="47" t="s">
        <v>125</v>
      </c>
      <c r="E711" s="47" t="s">
        <v>897</v>
      </c>
      <c r="F711" s="47">
        <v>731</v>
      </c>
    </row>
    <row r="712" spans="2:6">
      <c r="B712" s="47">
        <v>19</v>
      </c>
      <c r="C712" s="47" t="s">
        <v>864</v>
      </c>
      <c r="D712" s="47" t="s">
        <v>125</v>
      </c>
      <c r="E712" s="47" t="s">
        <v>898</v>
      </c>
      <c r="F712" s="47">
        <v>732</v>
      </c>
    </row>
    <row r="713" spans="2:6">
      <c r="B713" s="47">
        <v>19</v>
      </c>
      <c r="C713" s="47" t="s">
        <v>864</v>
      </c>
      <c r="D713" s="47" t="s">
        <v>125</v>
      </c>
      <c r="E713" s="47" t="s">
        <v>899</v>
      </c>
      <c r="F713" s="47">
        <v>733</v>
      </c>
    </row>
    <row r="714" spans="2:6">
      <c r="B714" s="47">
        <v>19</v>
      </c>
      <c r="C714" s="47" t="s">
        <v>864</v>
      </c>
      <c r="D714" s="47" t="s">
        <v>125</v>
      </c>
      <c r="E714" s="47" t="s">
        <v>900</v>
      </c>
      <c r="F714" s="47">
        <v>734</v>
      </c>
    </row>
    <row r="715" spans="2:6">
      <c r="B715" s="47">
        <v>19</v>
      </c>
      <c r="C715" s="47" t="s">
        <v>864</v>
      </c>
      <c r="D715" s="47" t="s">
        <v>125</v>
      </c>
      <c r="E715" s="47" t="s">
        <v>901</v>
      </c>
      <c r="F715" s="47">
        <v>735</v>
      </c>
    </row>
    <row r="716" spans="2:6">
      <c r="B716" s="47">
        <v>19</v>
      </c>
      <c r="C716" s="47" t="s">
        <v>864</v>
      </c>
      <c r="D716" s="47" t="s">
        <v>125</v>
      </c>
      <c r="E716" s="47" t="s">
        <v>902</v>
      </c>
      <c r="F716" s="47">
        <v>736</v>
      </c>
    </row>
    <row r="717" spans="2:6">
      <c r="B717" s="47">
        <v>19</v>
      </c>
      <c r="C717" s="47" t="s">
        <v>864</v>
      </c>
      <c r="D717" s="47" t="s">
        <v>125</v>
      </c>
      <c r="E717" s="47" t="s">
        <v>904</v>
      </c>
      <c r="F717" s="47">
        <v>737</v>
      </c>
    </row>
    <row r="718" spans="2:6">
      <c r="B718" s="47">
        <v>19</v>
      </c>
      <c r="C718" s="47" t="s">
        <v>864</v>
      </c>
      <c r="D718" s="47" t="s">
        <v>125</v>
      </c>
      <c r="E718" s="47" t="s">
        <v>1365</v>
      </c>
      <c r="F718" s="47">
        <v>738</v>
      </c>
    </row>
    <row r="719" spans="2:6">
      <c r="B719" s="47">
        <v>19</v>
      </c>
      <c r="C719" s="47" t="s">
        <v>864</v>
      </c>
      <c r="D719" s="47" t="s">
        <v>125</v>
      </c>
      <c r="E719" s="47" t="s">
        <v>1366</v>
      </c>
      <c r="F719" s="47">
        <v>739</v>
      </c>
    </row>
    <row r="720" spans="2:6">
      <c r="B720" s="47"/>
      <c r="C720" s="47"/>
      <c r="D720" s="47"/>
      <c r="E720" s="47"/>
      <c r="F720" s="47">
        <v>740</v>
      </c>
    </row>
    <row r="721" spans="2:6">
      <c r="B721" s="47"/>
      <c r="C721" s="47"/>
      <c r="D721" s="47"/>
      <c r="E721" s="47"/>
      <c r="F721" s="47">
        <v>741</v>
      </c>
    </row>
    <row r="722" spans="2:6">
      <c r="B722" s="47"/>
      <c r="C722" s="47"/>
      <c r="D722" s="47"/>
      <c r="E722" s="47"/>
      <c r="F722" s="47">
        <v>742</v>
      </c>
    </row>
    <row r="723" spans="2:6">
      <c r="B723" s="47"/>
      <c r="C723" s="47"/>
      <c r="D723" s="47"/>
      <c r="E723" s="47"/>
      <c r="F723" s="47">
        <v>743</v>
      </c>
    </row>
    <row r="724" spans="2:6">
      <c r="B724" s="47"/>
      <c r="C724" s="47"/>
      <c r="D724" s="47"/>
      <c r="E724" s="47"/>
      <c r="F724" s="47">
        <v>744</v>
      </c>
    </row>
    <row r="725" spans="2:6">
      <c r="B725" s="47">
        <v>20</v>
      </c>
      <c r="C725" s="47" t="s">
        <v>864</v>
      </c>
      <c r="D725" s="47" t="s">
        <v>905</v>
      </c>
      <c r="E725" s="47" t="s">
        <v>906</v>
      </c>
      <c r="F725" s="47">
        <v>745</v>
      </c>
    </row>
    <row r="726" spans="2:6">
      <c r="B726" s="47">
        <v>20</v>
      </c>
      <c r="C726" s="47" t="s">
        <v>864</v>
      </c>
      <c r="D726" s="47" t="s">
        <v>905</v>
      </c>
      <c r="E726" s="47" t="s">
        <v>908</v>
      </c>
      <c r="F726" s="47">
        <v>746</v>
      </c>
    </row>
    <row r="727" spans="2:6">
      <c r="B727" s="47">
        <v>20</v>
      </c>
      <c r="C727" s="47" t="s">
        <v>864</v>
      </c>
      <c r="D727" s="47" t="s">
        <v>905</v>
      </c>
      <c r="E727" s="47" t="s">
        <v>909</v>
      </c>
      <c r="F727" s="47">
        <v>747</v>
      </c>
    </row>
    <row r="728" spans="2:6">
      <c r="B728" s="47">
        <v>20</v>
      </c>
      <c r="C728" s="47" t="s">
        <v>864</v>
      </c>
      <c r="D728" s="47" t="s">
        <v>905</v>
      </c>
      <c r="E728" s="47" t="s">
        <v>910</v>
      </c>
      <c r="F728" s="47">
        <v>748</v>
      </c>
    </row>
    <row r="729" spans="2:6">
      <c r="B729" s="47">
        <v>20</v>
      </c>
      <c r="C729" s="47" t="s">
        <v>864</v>
      </c>
      <c r="D729" s="47" t="s">
        <v>905</v>
      </c>
      <c r="E729" s="47" t="s">
        <v>911</v>
      </c>
      <c r="F729" s="47">
        <v>749</v>
      </c>
    </row>
    <row r="730" spans="2:6">
      <c r="B730" s="47">
        <v>20</v>
      </c>
      <c r="C730" s="47" t="s">
        <v>864</v>
      </c>
      <c r="D730" s="47" t="s">
        <v>905</v>
      </c>
      <c r="E730" s="47" t="s">
        <v>1367</v>
      </c>
      <c r="F730" s="47">
        <v>750</v>
      </c>
    </row>
    <row r="731" spans="2:6">
      <c r="B731" s="47">
        <v>20</v>
      </c>
      <c r="C731" s="47" t="s">
        <v>864</v>
      </c>
      <c r="D731" s="47" t="s">
        <v>905</v>
      </c>
      <c r="E731" s="47" t="s">
        <v>913</v>
      </c>
      <c r="F731" s="47">
        <v>751</v>
      </c>
    </row>
    <row r="732" spans="2:6">
      <c r="B732" s="47">
        <v>20</v>
      </c>
      <c r="C732" s="47" t="s">
        <v>864</v>
      </c>
      <c r="D732" s="47" t="s">
        <v>905</v>
      </c>
      <c r="E732" s="47" t="s">
        <v>914</v>
      </c>
      <c r="F732" s="47">
        <v>752</v>
      </c>
    </row>
    <row r="733" spans="2:6">
      <c r="B733" s="47">
        <v>20</v>
      </c>
      <c r="C733" s="47" t="s">
        <v>864</v>
      </c>
      <c r="D733" s="47" t="s">
        <v>905</v>
      </c>
      <c r="E733" s="47" t="s">
        <v>915</v>
      </c>
      <c r="F733" s="47">
        <v>753</v>
      </c>
    </row>
    <row r="734" spans="2:6">
      <c r="B734" s="47">
        <v>20</v>
      </c>
      <c r="C734" s="47" t="s">
        <v>864</v>
      </c>
      <c r="D734" s="47" t="s">
        <v>905</v>
      </c>
      <c r="E734" s="47" t="s">
        <v>919</v>
      </c>
      <c r="F734" s="47">
        <v>754</v>
      </c>
    </row>
    <row r="735" spans="2:6">
      <c r="B735" s="47">
        <v>20</v>
      </c>
      <c r="C735" s="47" t="s">
        <v>864</v>
      </c>
      <c r="D735" s="47" t="s">
        <v>905</v>
      </c>
      <c r="E735" s="47" t="s">
        <v>920</v>
      </c>
      <c r="F735" s="47">
        <v>755</v>
      </c>
    </row>
    <row r="736" spans="2:6">
      <c r="B736" s="47">
        <v>20</v>
      </c>
      <c r="C736" s="47" t="s">
        <v>864</v>
      </c>
      <c r="D736" s="47" t="s">
        <v>905</v>
      </c>
      <c r="E736" s="47" t="s">
        <v>921</v>
      </c>
      <c r="F736" s="47">
        <v>756</v>
      </c>
    </row>
    <row r="737" spans="2:6">
      <c r="B737" s="47">
        <v>20</v>
      </c>
      <c r="C737" s="47" t="s">
        <v>864</v>
      </c>
      <c r="D737" s="47" t="s">
        <v>905</v>
      </c>
      <c r="E737" s="47" t="s">
        <v>922</v>
      </c>
      <c r="F737" s="47">
        <v>757</v>
      </c>
    </row>
    <row r="738" spans="2:6">
      <c r="B738" s="47">
        <v>20</v>
      </c>
      <c r="C738" s="47" t="s">
        <v>864</v>
      </c>
      <c r="D738" s="47" t="s">
        <v>905</v>
      </c>
      <c r="E738" s="47" t="s">
        <v>923</v>
      </c>
      <c r="F738" s="47">
        <v>758</v>
      </c>
    </row>
    <row r="739" spans="2:6">
      <c r="B739" s="47">
        <v>20</v>
      </c>
      <c r="C739" s="47" t="s">
        <v>864</v>
      </c>
      <c r="D739" s="47" t="s">
        <v>905</v>
      </c>
      <c r="E739" s="47" t="s">
        <v>924</v>
      </c>
      <c r="F739" s="47">
        <v>759</v>
      </c>
    </row>
    <row r="740" spans="2:6">
      <c r="B740" s="47">
        <v>20</v>
      </c>
      <c r="C740" s="47" t="s">
        <v>864</v>
      </c>
      <c r="D740" s="47" t="s">
        <v>905</v>
      </c>
      <c r="E740" s="47" t="s">
        <v>925</v>
      </c>
      <c r="F740" s="47">
        <v>760</v>
      </c>
    </row>
    <row r="741" spans="2:6">
      <c r="B741" s="47">
        <v>20</v>
      </c>
      <c r="C741" s="47" t="s">
        <v>864</v>
      </c>
      <c r="D741" s="47" t="s">
        <v>905</v>
      </c>
      <c r="E741" s="47" t="s">
        <v>927</v>
      </c>
      <c r="F741" s="47">
        <v>761</v>
      </c>
    </row>
    <row r="742" spans="2:6">
      <c r="B742" s="47">
        <v>20</v>
      </c>
      <c r="C742" s="47" t="s">
        <v>864</v>
      </c>
      <c r="D742" s="47" t="s">
        <v>905</v>
      </c>
      <c r="E742" s="47" t="s">
        <v>929</v>
      </c>
      <c r="F742" s="47">
        <v>762</v>
      </c>
    </row>
    <row r="743" spans="2:6">
      <c r="B743" s="47">
        <v>20</v>
      </c>
      <c r="C743" s="47" t="s">
        <v>864</v>
      </c>
      <c r="D743" s="47" t="s">
        <v>905</v>
      </c>
      <c r="E743" s="47" t="s">
        <v>1368</v>
      </c>
      <c r="F743" s="47">
        <v>763</v>
      </c>
    </row>
    <row r="744" spans="2:6">
      <c r="B744" s="47"/>
      <c r="C744" s="47"/>
      <c r="D744" s="47"/>
      <c r="E744" s="47"/>
      <c r="F744" s="47">
        <v>764</v>
      </c>
    </row>
    <row r="745" spans="2:6">
      <c r="B745" s="47"/>
      <c r="C745" s="47"/>
      <c r="D745" s="47"/>
      <c r="E745" s="47"/>
      <c r="F745" s="47">
        <v>765</v>
      </c>
    </row>
    <row r="746" spans="2:6">
      <c r="B746" s="47"/>
      <c r="C746" s="47"/>
      <c r="D746" s="47"/>
      <c r="E746" s="47"/>
      <c r="F746" s="47">
        <v>766</v>
      </c>
    </row>
    <row r="747" spans="2:6">
      <c r="B747" s="47"/>
      <c r="C747" s="47"/>
      <c r="D747" s="47"/>
      <c r="E747" s="47"/>
      <c r="F747" s="47">
        <v>767</v>
      </c>
    </row>
    <row r="748" spans="2:6">
      <c r="B748" s="47"/>
      <c r="C748" s="47"/>
      <c r="D748" s="47"/>
      <c r="E748" s="47"/>
      <c r="F748" s="47">
        <v>768</v>
      </c>
    </row>
    <row r="749" spans="2:6">
      <c r="B749" s="47">
        <v>21</v>
      </c>
      <c r="C749" s="47" t="s">
        <v>127</v>
      </c>
      <c r="D749" s="47" t="s">
        <v>127</v>
      </c>
      <c r="E749" s="47" t="s">
        <v>756</v>
      </c>
      <c r="F749" s="47">
        <v>769</v>
      </c>
    </row>
    <row r="750" spans="2:6">
      <c r="B750" s="47">
        <v>21</v>
      </c>
      <c r="C750" s="47" t="s">
        <v>127</v>
      </c>
      <c r="D750" s="47" t="s">
        <v>127</v>
      </c>
      <c r="E750" s="47" t="s">
        <v>757</v>
      </c>
      <c r="F750" s="47">
        <v>770</v>
      </c>
    </row>
    <row r="751" spans="2:6">
      <c r="B751" s="47">
        <v>21</v>
      </c>
      <c r="C751" s="47" t="s">
        <v>127</v>
      </c>
      <c r="D751" s="47" t="s">
        <v>127</v>
      </c>
      <c r="E751" s="47" t="s">
        <v>758</v>
      </c>
      <c r="F751" s="47">
        <v>771</v>
      </c>
    </row>
    <row r="752" spans="2:6">
      <c r="B752" s="47">
        <v>21</v>
      </c>
      <c r="C752" s="47" t="s">
        <v>127</v>
      </c>
      <c r="D752" s="47" t="s">
        <v>127</v>
      </c>
      <c r="E752" s="47" t="s">
        <v>759</v>
      </c>
      <c r="F752" s="47">
        <v>772</v>
      </c>
    </row>
    <row r="753" spans="2:6">
      <c r="B753" s="47">
        <v>21</v>
      </c>
      <c r="C753" s="47" t="s">
        <v>127</v>
      </c>
      <c r="D753" s="47" t="s">
        <v>127</v>
      </c>
      <c r="E753" s="47" t="s">
        <v>760</v>
      </c>
      <c r="F753" s="47">
        <v>773</v>
      </c>
    </row>
    <row r="754" spans="2:6">
      <c r="B754" s="47">
        <v>21</v>
      </c>
      <c r="C754" s="47" t="s">
        <v>127</v>
      </c>
      <c r="D754" s="47" t="s">
        <v>127</v>
      </c>
      <c r="E754" s="47" t="s">
        <v>761</v>
      </c>
      <c r="F754" s="47">
        <v>774</v>
      </c>
    </row>
    <row r="755" spans="2:6">
      <c r="B755" s="47">
        <v>21</v>
      </c>
      <c r="C755" s="47" t="s">
        <v>127</v>
      </c>
      <c r="D755" s="47" t="s">
        <v>127</v>
      </c>
      <c r="E755" s="47" t="s">
        <v>762</v>
      </c>
      <c r="F755" s="47">
        <v>775</v>
      </c>
    </row>
    <row r="756" spans="2:6">
      <c r="B756" s="47">
        <v>21</v>
      </c>
      <c r="C756" s="47" t="s">
        <v>127</v>
      </c>
      <c r="D756" s="47" t="s">
        <v>127</v>
      </c>
      <c r="E756" s="47" t="s">
        <v>764</v>
      </c>
      <c r="F756" s="47">
        <v>776</v>
      </c>
    </row>
    <row r="757" spans="2:6">
      <c r="B757" s="47">
        <v>21</v>
      </c>
      <c r="C757" s="47" t="s">
        <v>127</v>
      </c>
      <c r="D757" s="47" t="s">
        <v>127</v>
      </c>
      <c r="E757" s="47" t="s">
        <v>765</v>
      </c>
      <c r="F757" s="47">
        <v>777</v>
      </c>
    </row>
    <row r="758" spans="2:6">
      <c r="B758" s="47">
        <v>21</v>
      </c>
      <c r="C758" s="47" t="s">
        <v>127</v>
      </c>
      <c r="D758" s="47" t="s">
        <v>127</v>
      </c>
      <c r="E758" s="47" t="s">
        <v>1369</v>
      </c>
      <c r="F758" s="47">
        <v>778</v>
      </c>
    </row>
    <row r="759" spans="2:6">
      <c r="B759" s="47">
        <v>21</v>
      </c>
      <c r="C759" s="47" t="s">
        <v>127</v>
      </c>
      <c r="D759" s="47" t="s">
        <v>127</v>
      </c>
      <c r="E759" s="47" t="s">
        <v>766</v>
      </c>
      <c r="F759" s="47">
        <v>779</v>
      </c>
    </row>
    <row r="760" spans="2:6">
      <c r="B760" s="47">
        <v>21</v>
      </c>
      <c r="C760" s="47" t="s">
        <v>127</v>
      </c>
      <c r="D760" s="47" t="s">
        <v>127</v>
      </c>
      <c r="E760" s="47" t="s">
        <v>767</v>
      </c>
      <c r="F760" s="47">
        <v>780</v>
      </c>
    </row>
    <row r="761" spans="2:6">
      <c r="B761" s="47">
        <v>21</v>
      </c>
      <c r="C761" s="47" t="s">
        <v>127</v>
      </c>
      <c r="D761" s="47" t="s">
        <v>127</v>
      </c>
      <c r="E761" s="47" t="s">
        <v>768</v>
      </c>
      <c r="F761" s="47">
        <v>781</v>
      </c>
    </row>
    <row r="762" spans="2:6">
      <c r="B762" s="47">
        <v>21</v>
      </c>
      <c r="C762" s="47" t="s">
        <v>127</v>
      </c>
      <c r="D762" s="47" t="s">
        <v>127</v>
      </c>
      <c r="E762" s="47" t="s">
        <v>769</v>
      </c>
      <c r="F762" s="47">
        <v>782</v>
      </c>
    </row>
    <row r="763" spans="2:6">
      <c r="B763" s="47">
        <v>21</v>
      </c>
      <c r="C763" s="47" t="s">
        <v>127</v>
      </c>
      <c r="D763" s="47" t="s">
        <v>127</v>
      </c>
      <c r="E763" s="47" t="s">
        <v>770</v>
      </c>
      <c r="F763" s="47">
        <v>783</v>
      </c>
    </row>
    <row r="764" spans="2:6">
      <c r="B764" s="47">
        <v>21</v>
      </c>
      <c r="C764" s="47" t="s">
        <v>127</v>
      </c>
      <c r="D764" s="47" t="s">
        <v>127</v>
      </c>
      <c r="E764" s="47" t="s">
        <v>771</v>
      </c>
      <c r="F764" s="47">
        <v>784</v>
      </c>
    </row>
    <row r="765" spans="2:6">
      <c r="B765" s="47">
        <v>21</v>
      </c>
      <c r="C765" s="47" t="s">
        <v>127</v>
      </c>
      <c r="D765" s="47" t="s">
        <v>127</v>
      </c>
      <c r="E765" s="47" t="s">
        <v>772</v>
      </c>
      <c r="F765" s="47">
        <v>785</v>
      </c>
    </row>
    <row r="766" spans="2:6">
      <c r="B766" s="47">
        <v>21</v>
      </c>
      <c r="C766" s="47" t="s">
        <v>127</v>
      </c>
      <c r="D766" s="47" t="s">
        <v>127</v>
      </c>
      <c r="E766" s="47" t="s">
        <v>773</v>
      </c>
      <c r="F766" s="47">
        <v>786</v>
      </c>
    </row>
    <row r="767" spans="2:6">
      <c r="B767" s="47">
        <v>21</v>
      </c>
      <c r="C767" s="47" t="s">
        <v>127</v>
      </c>
      <c r="D767" s="47" t="s">
        <v>127</v>
      </c>
      <c r="E767" s="47" t="s">
        <v>775</v>
      </c>
      <c r="F767" s="47">
        <v>787</v>
      </c>
    </row>
    <row r="768" spans="2:6">
      <c r="B768" s="47">
        <v>21</v>
      </c>
      <c r="C768" s="47" t="s">
        <v>127</v>
      </c>
      <c r="D768" s="47" t="s">
        <v>127</v>
      </c>
      <c r="E768" s="47" t="s">
        <v>776</v>
      </c>
      <c r="F768" s="47">
        <v>788</v>
      </c>
    </row>
    <row r="769" spans="2:6">
      <c r="B769" s="47">
        <v>21</v>
      </c>
      <c r="C769" s="47" t="s">
        <v>127</v>
      </c>
      <c r="D769" s="47" t="s">
        <v>127</v>
      </c>
      <c r="E769" s="47" t="s">
        <v>777</v>
      </c>
      <c r="F769" s="47">
        <v>789</v>
      </c>
    </row>
    <row r="770" spans="2:6">
      <c r="B770" s="47">
        <v>21</v>
      </c>
      <c r="C770" s="47" t="s">
        <v>127</v>
      </c>
      <c r="D770" s="47" t="s">
        <v>127</v>
      </c>
      <c r="E770" s="47" t="s">
        <v>1370</v>
      </c>
      <c r="F770" s="47">
        <v>790</v>
      </c>
    </row>
    <row r="771" spans="2:6">
      <c r="B771" s="47">
        <v>21</v>
      </c>
      <c r="C771" s="47" t="s">
        <v>127</v>
      </c>
      <c r="D771" s="47" t="s">
        <v>127</v>
      </c>
      <c r="E771" s="47" t="s">
        <v>779</v>
      </c>
      <c r="F771" s="47">
        <v>791</v>
      </c>
    </row>
    <row r="772" spans="2:6">
      <c r="B772" s="47">
        <v>21</v>
      </c>
      <c r="C772" s="47" t="s">
        <v>127</v>
      </c>
      <c r="D772" s="47" t="s">
        <v>127</v>
      </c>
      <c r="E772" s="47" t="s">
        <v>780</v>
      </c>
      <c r="F772" s="47">
        <v>792</v>
      </c>
    </row>
    <row r="773" spans="2:6">
      <c r="B773" s="47">
        <v>21</v>
      </c>
      <c r="C773" s="47" t="s">
        <v>127</v>
      </c>
      <c r="D773" s="47" t="s">
        <v>127</v>
      </c>
      <c r="E773" s="47" t="s">
        <v>781</v>
      </c>
      <c r="F773" s="47">
        <v>793</v>
      </c>
    </row>
    <row r="774" spans="2:6">
      <c r="B774" s="47">
        <v>21</v>
      </c>
      <c r="C774" s="47" t="s">
        <v>127</v>
      </c>
      <c r="D774" s="47" t="s">
        <v>127</v>
      </c>
      <c r="E774" s="47" t="s">
        <v>782</v>
      </c>
      <c r="F774" s="47">
        <v>794</v>
      </c>
    </row>
    <row r="775" spans="2:6">
      <c r="B775" s="47">
        <v>21</v>
      </c>
      <c r="C775" s="47" t="s">
        <v>127</v>
      </c>
      <c r="D775" s="47" t="s">
        <v>127</v>
      </c>
      <c r="E775" s="47" t="s">
        <v>783</v>
      </c>
      <c r="F775" s="47">
        <v>795</v>
      </c>
    </row>
    <row r="776" spans="2:6">
      <c r="B776" s="47">
        <v>21</v>
      </c>
      <c r="C776" s="47" t="s">
        <v>127</v>
      </c>
      <c r="D776" s="47" t="s">
        <v>127</v>
      </c>
      <c r="E776" s="47" t="s">
        <v>786</v>
      </c>
      <c r="F776" s="47">
        <v>796</v>
      </c>
    </row>
    <row r="777" spans="2:6">
      <c r="B777" s="47">
        <v>21</v>
      </c>
      <c r="C777" s="47" t="s">
        <v>127</v>
      </c>
      <c r="D777" s="47" t="s">
        <v>127</v>
      </c>
      <c r="E777" s="47" t="s">
        <v>787</v>
      </c>
      <c r="F777" s="47">
        <v>797</v>
      </c>
    </row>
    <row r="778" spans="2:6">
      <c r="B778" s="47">
        <v>21</v>
      </c>
      <c r="C778" s="47" t="s">
        <v>127</v>
      </c>
      <c r="D778" s="47" t="s">
        <v>127</v>
      </c>
      <c r="E778" s="47" t="s">
        <v>788</v>
      </c>
      <c r="F778" s="47">
        <v>798</v>
      </c>
    </row>
    <row r="779" spans="2:6">
      <c r="B779" s="47">
        <v>21</v>
      </c>
      <c r="C779" s="47" t="s">
        <v>127</v>
      </c>
      <c r="D779" s="47" t="s">
        <v>127</v>
      </c>
      <c r="E779" s="47" t="s">
        <v>789</v>
      </c>
      <c r="F779" s="47">
        <v>799</v>
      </c>
    </row>
    <row r="780" spans="2:6">
      <c r="B780" s="47">
        <v>21</v>
      </c>
      <c r="C780" s="47" t="s">
        <v>127</v>
      </c>
      <c r="D780" s="47" t="s">
        <v>127</v>
      </c>
      <c r="E780" s="47" t="s">
        <v>790</v>
      </c>
      <c r="F780" s="47">
        <v>800</v>
      </c>
    </row>
    <row r="781" spans="2:6">
      <c r="B781" s="47">
        <v>21</v>
      </c>
      <c r="C781" s="47" t="s">
        <v>127</v>
      </c>
      <c r="D781" s="47" t="s">
        <v>127</v>
      </c>
      <c r="E781" s="47" t="s">
        <v>791</v>
      </c>
      <c r="F781" s="47">
        <v>801</v>
      </c>
    </row>
    <row r="782" spans="2:6">
      <c r="B782" s="47">
        <v>21</v>
      </c>
      <c r="C782" s="47" t="s">
        <v>127</v>
      </c>
      <c r="D782" s="47" t="s">
        <v>127</v>
      </c>
      <c r="E782" s="47" t="s">
        <v>792</v>
      </c>
      <c r="F782" s="47">
        <v>802</v>
      </c>
    </row>
    <row r="783" spans="2:6">
      <c r="B783" s="47">
        <v>21</v>
      </c>
      <c r="C783" s="47" t="s">
        <v>127</v>
      </c>
      <c r="D783" s="47" t="s">
        <v>127</v>
      </c>
      <c r="E783" s="47" t="s">
        <v>793</v>
      </c>
      <c r="F783" s="47">
        <v>803</v>
      </c>
    </row>
    <row r="784" spans="2:6">
      <c r="B784" s="47">
        <v>21</v>
      </c>
      <c r="C784" s="47" t="s">
        <v>127</v>
      </c>
      <c r="D784" s="47" t="s">
        <v>127</v>
      </c>
      <c r="E784" s="47" t="s">
        <v>794</v>
      </c>
      <c r="F784" s="47">
        <v>804</v>
      </c>
    </row>
    <row r="785" spans="2:6">
      <c r="B785" s="47">
        <v>21</v>
      </c>
      <c r="C785" s="47" t="s">
        <v>127</v>
      </c>
      <c r="D785" s="47" t="s">
        <v>127</v>
      </c>
      <c r="E785" s="47" t="s">
        <v>795</v>
      </c>
      <c r="F785" s="47">
        <v>805</v>
      </c>
    </row>
    <row r="786" spans="2:6">
      <c r="B786" s="47">
        <v>21</v>
      </c>
      <c r="C786" s="47" t="s">
        <v>127</v>
      </c>
      <c r="D786" s="47" t="s">
        <v>127</v>
      </c>
      <c r="E786" s="47" t="s">
        <v>796</v>
      </c>
      <c r="F786" s="47">
        <v>806</v>
      </c>
    </row>
    <row r="787" spans="2:6">
      <c r="B787" s="47">
        <v>21</v>
      </c>
      <c r="C787" s="47" t="s">
        <v>127</v>
      </c>
      <c r="D787" s="47" t="s">
        <v>127</v>
      </c>
      <c r="E787" s="47" t="s">
        <v>797</v>
      </c>
      <c r="F787" s="47">
        <v>807</v>
      </c>
    </row>
    <row r="788" spans="2:6">
      <c r="B788" s="47">
        <v>21</v>
      </c>
      <c r="C788" s="47" t="s">
        <v>127</v>
      </c>
      <c r="D788" s="47" t="s">
        <v>127</v>
      </c>
      <c r="E788" s="47" t="s">
        <v>798</v>
      </c>
      <c r="F788" s="47">
        <v>808</v>
      </c>
    </row>
    <row r="789" spans="2:6">
      <c r="B789" s="47">
        <v>21</v>
      </c>
      <c r="C789" s="47" t="s">
        <v>127</v>
      </c>
      <c r="D789" s="47" t="s">
        <v>127</v>
      </c>
      <c r="E789" s="47" t="s">
        <v>799</v>
      </c>
      <c r="F789" s="47">
        <v>809</v>
      </c>
    </row>
    <row r="790" spans="2:6">
      <c r="B790" s="47">
        <v>21</v>
      </c>
      <c r="C790" s="47" t="s">
        <v>127</v>
      </c>
      <c r="D790" s="47" t="s">
        <v>127</v>
      </c>
      <c r="E790" s="47" t="s">
        <v>800</v>
      </c>
      <c r="F790" s="47">
        <v>810</v>
      </c>
    </row>
    <row r="791" spans="2:6">
      <c r="B791" s="47">
        <v>21</v>
      </c>
      <c r="C791" s="47" t="s">
        <v>127</v>
      </c>
      <c r="D791" s="47" t="s">
        <v>127</v>
      </c>
      <c r="E791" s="47" t="s">
        <v>802</v>
      </c>
      <c r="F791" s="47">
        <v>811</v>
      </c>
    </row>
    <row r="792" spans="2:6">
      <c r="B792" s="47">
        <v>21</v>
      </c>
      <c r="C792" s="47" t="s">
        <v>127</v>
      </c>
      <c r="D792" s="47" t="s">
        <v>127</v>
      </c>
      <c r="E792" s="47" t="s">
        <v>803</v>
      </c>
      <c r="F792" s="47">
        <v>812</v>
      </c>
    </row>
    <row r="793" spans="2:6">
      <c r="B793" s="47">
        <v>21</v>
      </c>
      <c r="C793" s="47" t="s">
        <v>127</v>
      </c>
      <c r="D793" s="47" t="s">
        <v>127</v>
      </c>
      <c r="E793" s="47" t="s">
        <v>805</v>
      </c>
      <c r="F793" s="47">
        <v>813</v>
      </c>
    </row>
    <row r="794" spans="2:6">
      <c r="B794" s="47">
        <v>21</v>
      </c>
      <c r="C794" s="47" t="s">
        <v>127</v>
      </c>
      <c r="D794" s="47" t="s">
        <v>127</v>
      </c>
      <c r="E794" s="47" t="s">
        <v>1371</v>
      </c>
      <c r="F794" s="47">
        <v>814</v>
      </c>
    </row>
    <row r="795" spans="2:6">
      <c r="B795" s="47">
        <v>21</v>
      </c>
      <c r="C795" s="47" t="s">
        <v>127</v>
      </c>
      <c r="D795" s="47" t="s">
        <v>127</v>
      </c>
      <c r="E795" s="47" t="s">
        <v>1372</v>
      </c>
      <c r="F795" s="47">
        <v>815</v>
      </c>
    </row>
    <row r="796" spans="2:6">
      <c r="B796" s="47">
        <v>21</v>
      </c>
      <c r="C796" s="47" t="s">
        <v>127</v>
      </c>
      <c r="D796" s="47" t="s">
        <v>127</v>
      </c>
      <c r="E796" s="47" t="s">
        <v>807</v>
      </c>
      <c r="F796" s="47">
        <v>816</v>
      </c>
    </row>
    <row r="797" spans="2:6">
      <c r="B797" s="47">
        <v>21</v>
      </c>
      <c r="C797" s="47" t="s">
        <v>127</v>
      </c>
      <c r="D797" s="47" t="s">
        <v>127</v>
      </c>
      <c r="E797" s="47" t="s">
        <v>1373</v>
      </c>
      <c r="F797" s="47">
        <v>817</v>
      </c>
    </row>
    <row r="798" spans="2:6">
      <c r="B798" s="47">
        <v>21</v>
      </c>
      <c r="C798" s="47" t="s">
        <v>127</v>
      </c>
      <c r="D798" s="47" t="s">
        <v>127</v>
      </c>
      <c r="E798" s="47" t="s">
        <v>1374</v>
      </c>
      <c r="F798" s="47">
        <v>818</v>
      </c>
    </row>
    <row r="799" spans="2:6">
      <c r="B799" s="47">
        <v>21</v>
      </c>
      <c r="C799" s="47" t="s">
        <v>127</v>
      </c>
      <c r="D799" s="47" t="s">
        <v>127</v>
      </c>
      <c r="E799" s="47" t="s">
        <v>1375</v>
      </c>
      <c r="F799" s="47">
        <v>819</v>
      </c>
    </row>
    <row r="800" spans="2:6">
      <c r="B800" s="47">
        <v>21</v>
      </c>
      <c r="C800" s="47" t="s">
        <v>127</v>
      </c>
      <c r="D800" s="47" t="s">
        <v>127</v>
      </c>
      <c r="E800" s="47" t="s">
        <v>1376</v>
      </c>
      <c r="F800" s="47">
        <v>820</v>
      </c>
    </row>
    <row r="801" spans="2:6">
      <c r="B801" s="47">
        <v>21</v>
      </c>
      <c r="C801" s="47" t="s">
        <v>127</v>
      </c>
      <c r="D801" s="47" t="s">
        <v>127</v>
      </c>
      <c r="E801" s="47" t="s">
        <v>1377</v>
      </c>
      <c r="F801" s="47">
        <v>821</v>
      </c>
    </row>
    <row r="802" spans="2:6">
      <c r="B802" s="47"/>
      <c r="C802" s="47"/>
      <c r="D802" s="47"/>
      <c r="E802" s="47"/>
      <c r="F802" s="47">
        <v>822</v>
      </c>
    </row>
    <row r="803" spans="2:6">
      <c r="B803" s="47"/>
      <c r="C803" s="47"/>
      <c r="D803" s="47"/>
      <c r="E803" s="47"/>
      <c r="F803" s="47">
        <v>823</v>
      </c>
    </row>
    <row r="804" spans="2:6">
      <c r="B804" s="47"/>
      <c r="C804" s="47"/>
      <c r="D804" s="47"/>
      <c r="E804" s="47"/>
      <c r="F804" s="47">
        <v>824</v>
      </c>
    </row>
    <row r="805" spans="2:6">
      <c r="B805" s="47"/>
      <c r="C805" s="47"/>
      <c r="D805" s="47"/>
      <c r="E805" s="47"/>
      <c r="F805" s="47">
        <v>825</v>
      </c>
    </row>
    <row r="806" spans="2:6">
      <c r="B806" s="47"/>
      <c r="C806" s="47"/>
      <c r="D806" s="47"/>
      <c r="E806" s="47"/>
      <c r="F806" s="47">
        <v>826</v>
      </c>
    </row>
    <row r="807" spans="2:6">
      <c r="B807" s="47"/>
      <c r="C807" s="47"/>
      <c r="D807" s="47"/>
      <c r="E807" s="47"/>
      <c r="F807" s="47">
        <v>827</v>
      </c>
    </row>
    <row r="808" spans="2:6">
      <c r="B808" s="47"/>
      <c r="C808" s="47"/>
      <c r="D808" s="47"/>
      <c r="E808" s="47"/>
      <c r="F808" s="47"/>
    </row>
    <row r="809" spans="2:6">
      <c r="B809" s="47"/>
      <c r="C809" s="47"/>
      <c r="D809" s="47"/>
      <c r="E809" s="47"/>
      <c r="F809" s="492"/>
    </row>
    <row r="810" spans="2:6">
      <c r="B810" s="47"/>
      <c r="C810" s="47"/>
      <c r="D810" s="47"/>
      <c r="E810" s="47"/>
      <c r="F810" s="47"/>
    </row>
    <row r="811" spans="2:6">
      <c r="B811" s="47"/>
      <c r="C811" s="47"/>
      <c r="D811" s="47"/>
      <c r="E811" s="47"/>
      <c r="F811" s="492"/>
    </row>
    <row r="812" spans="2:6">
      <c r="B812" s="47"/>
      <c r="C812" s="47"/>
      <c r="D812" s="47"/>
      <c r="E812" s="47"/>
      <c r="F812" s="47"/>
    </row>
    <row r="813" spans="2:6">
      <c r="B813" s="47"/>
      <c r="C813" s="47"/>
      <c r="D813" s="47"/>
      <c r="E813" s="47"/>
      <c r="F813" s="492"/>
    </row>
    <row r="814" spans="2:6">
      <c r="B814" s="47"/>
      <c r="C814" s="47"/>
      <c r="D814" s="47"/>
      <c r="E814" s="47"/>
      <c r="F814" s="47"/>
    </row>
    <row r="815" spans="2:6">
      <c r="B815" s="47"/>
      <c r="C815" s="47"/>
      <c r="D815" s="47"/>
      <c r="E815" s="47"/>
      <c r="F815" s="492"/>
    </row>
    <row r="816" spans="2:6">
      <c r="B816" s="47"/>
      <c r="C816" s="47"/>
      <c r="D816" s="47"/>
      <c r="E816" s="47"/>
      <c r="F816" s="47"/>
    </row>
    <row r="817" spans="2:6">
      <c r="B817" s="47"/>
      <c r="C817" s="47"/>
      <c r="D817" s="47"/>
      <c r="E817" s="47"/>
      <c r="F817" s="492"/>
    </row>
    <row r="818" spans="2:6">
      <c r="B818" s="47"/>
      <c r="C818" s="47"/>
      <c r="D818" s="47"/>
      <c r="E818" s="47"/>
      <c r="F818" s="47"/>
    </row>
    <row r="819" spans="2:6">
      <c r="B819" s="47"/>
      <c r="C819" s="47"/>
      <c r="D819" s="47"/>
      <c r="E819" s="47"/>
      <c r="F819" s="492"/>
    </row>
    <row r="820" spans="2:6">
      <c r="B820" s="47"/>
      <c r="C820" s="47"/>
      <c r="D820" s="47"/>
      <c r="E820" s="47"/>
      <c r="F820" s="47"/>
    </row>
    <row r="821" spans="2:6">
      <c r="B821" s="47"/>
      <c r="C821" s="47"/>
      <c r="D821" s="47"/>
      <c r="E821" s="47"/>
      <c r="F821" s="492"/>
    </row>
    <row r="822" spans="2:6">
      <c r="B822" s="47"/>
      <c r="C822" s="47"/>
      <c r="D822" s="47"/>
      <c r="E822" s="47"/>
      <c r="F822" s="47"/>
    </row>
    <row r="823" spans="2:6">
      <c r="B823" s="47"/>
      <c r="C823" s="47"/>
      <c r="D823" s="47"/>
      <c r="E823" s="47"/>
      <c r="F823" s="492"/>
    </row>
    <row r="824" spans="2:6">
      <c r="B824" s="47"/>
      <c r="C824" s="47"/>
      <c r="D824" s="47"/>
      <c r="E824" s="47"/>
      <c r="F824" s="47"/>
    </row>
    <row r="825" spans="2:6">
      <c r="B825" s="47"/>
      <c r="C825" s="47"/>
      <c r="D825" s="47"/>
      <c r="E825" s="47"/>
      <c r="F825" s="492"/>
    </row>
    <row r="826" spans="2:6">
      <c r="B826" s="47"/>
      <c r="C826" s="47"/>
      <c r="D826" s="47"/>
      <c r="E826" s="47"/>
      <c r="F826" s="47"/>
    </row>
    <row r="827" spans="2:6">
      <c r="B827" s="47"/>
      <c r="C827" s="47"/>
      <c r="D827" s="47"/>
      <c r="E827" s="47"/>
      <c r="F827" s="492"/>
    </row>
    <row r="828" spans="2:6">
      <c r="B828" s="47"/>
      <c r="C828" s="47"/>
      <c r="D828" s="47"/>
      <c r="E828" s="47"/>
      <c r="F828" s="47"/>
    </row>
    <row r="829" spans="2:6">
      <c r="B829" s="47"/>
      <c r="C829" s="47"/>
      <c r="D829" s="47"/>
      <c r="E829" s="47"/>
      <c r="F829" s="492"/>
    </row>
    <row r="830" spans="2:6">
      <c r="B830" s="47"/>
      <c r="C830" s="47"/>
      <c r="D830" s="47"/>
      <c r="E830" s="47"/>
      <c r="F830" s="47"/>
    </row>
    <row r="831" spans="2:6">
      <c r="B831" s="47"/>
      <c r="C831" s="47"/>
      <c r="D831" s="47"/>
      <c r="E831" s="47"/>
      <c r="F831" s="492"/>
    </row>
    <row r="832" spans="2:6">
      <c r="B832" s="47"/>
      <c r="C832" s="47"/>
      <c r="D832" s="47"/>
      <c r="E832" s="47"/>
      <c r="F832" s="47"/>
    </row>
    <row r="833" spans="2:6">
      <c r="B833" s="47"/>
      <c r="C833" s="47"/>
      <c r="D833" s="47"/>
      <c r="E833" s="47"/>
      <c r="F833" s="492"/>
    </row>
    <row r="834" spans="2:6">
      <c r="B834" s="47"/>
      <c r="C834" s="47"/>
      <c r="D834" s="47"/>
      <c r="E834" s="47"/>
      <c r="F834" s="47"/>
    </row>
    <row r="835" spans="2:6">
      <c r="B835" s="47"/>
      <c r="C835" s="47"/>
      <c r="D835" s="47"/>
      <c r="E835" s="47"/>
      <c r="F835" s="492"/>
    </row>
    <row r="836" spans="2:6">
      <c r="B836" s="47"/>
      <c r="C836" s="47"/>
      <c r="D836" s="47"/>
      <c r="E836" s="47"/>
      <c r="F836" s="47"/>
    </row>
    <row r="837" spans="2:6">
      <c r="B837" s="47"/>
      <c r="C837" s="47"/>
      <c r="D837" s="47"/>
      <c r="E837" s="47"/>
      <c r="F837" s="47"/>
    </row>
    <row r="838" spans="2:6">
      <c r="B838" s="47"/>
      <c r="C838" s="47"/>
      <c r="D838" s="47"/>
      <c r="E838" s="47"/>
      <c r="F838" s="47"/>
    </row>
    <row r="839" spans="2:6">
      <c r="B839" s="47"/>
      <c r="C839" s="47"/>
      <c r="D839" s="47"/>
      <c r="E839" s="47"/>
      <c r="F839" s="47"/>
    </row>
    <row r="840" spans="2:6">
      <c r="B840" s="47"/>
      <c r="C840" s="47"/>
      <c r="D840" s="47"/>
      <c r="E840" s="47"/>
      <c r="F840" s="47"/>
    </row>
    <row r="841" spans="2:6">
      <c r="B841" s="47"/>
      <c r="C841" s="47"/>
      <c r="D841" s="47"/>
      <c r="E841" s="47"/>
      <c r="F841" s="47"/>
    </row>
  </sheetData>
  <sheetProtection sheet="1" selectLockedCells="1"/>
  <protectedRanges>
    <protectedRange password="D8A5" sqref="C608:E608 B783:E823 B79:F264 B265:E271 F265:F278 F783:F836 B609:F782" name="範囲1_3"/>
  </protectedRanges>
  <sortState xmlns:xlrd2="http://schemas.microsoft.com/office/spreadsheetml/2017/richdata2" ref="C721:F742">
    <sortCondition ref="F721:F742"/>
  </sortState>
  <mergeCells count="37">
    <mergeCell ref="AH32:AI32"/>
    <mergeCell ref="AH9:AI9"/>
    <mergeCell ref="AA32:AA33"/>
    <mergeCell ref="U9:W9"/>
    <mergeCell ref="X9:Y9"/>
    <mergeCell ref="AE32:AG32"/>
    <mergeCell ref="AB9:AD9"/>
    <mergeCell ref="AE9:AG9"/>
    <mergeCell ref="U32:W32"/>
    <mergeCell ref="AA9:AA10"/>
    <mergeCell ref="R9:T9"/>
    <mergeCell ref="Q9:Q10"/>
    <mergeCell ref="I55:J56"/>
    <mergeCell ref="I57:J58"/>
    <mergeCell ref="I65:J65"/>
    <mergeCell ref="I63:J64"/>
    <mergeCell ref="AB32:AD32"/>
    <mergeCell ref="M32:O32"/>
    <mergeCell ref="R32:T32"/>
    <mergeCell ref="Q32:Q33"/>
    <mergeCell ref="D31:J32"/>
    <mergeCell ref="X32:Y32"/>
    <mergeCell ref="M9:O9"/>
    <mergeCell ref="H55:H56"/>
    <mergeCell ref="D2:H2"/>
    <mergeCell ref="C55:C56"/>
    <mergeCell ref="B6:C6"/>
    <mergeCell ref="B5:D5"/>
    <mergeCell ref="B4:E4"/>
    <mergeCell ref="B7:C7"/>
    <mergeCell ref="I5:J5"/>
    <mergeCell ref="Q7:Y8"/>
    <mergeCell ref="AA7:AI8"/>
    <mergeCell ref="E6:F6"/>
    <mergeCell ref="I6:J6"/>
    <mergeCell ref="I7:J7"/>
    <mergeCell ref="E7:F7"/>
  </mergeCells>
  <phoneticPr fontId="2"/>
  <conditionalFormatting sqref="A1:AW1 AS2:AS3 AU2:AU3">
    <cfRule type="expression" dxfId="52" priority="178" stopIfTrue="1">
      <formula>#REF!=""</formula>
    </cfRule>
  </conditionalFormatting>
  <conditionalFormatting sqref="B5 E5:F5 I5:I7 D7:E7">
    <cfRule type="expression" dxfId="51" priority="144">
      <formula>B5&lt;&gt;""</formula>
    </cfRule>
  </conditionalFormatting>
  <conditionalFormatting sqref="B7">
    <cfRule type="expression" dxfId="50" priority="5">
      <formula>B7&lt;&gt;""</formula>
    </cfRule>
  </conditionalFormatting>
  <conditionalFormatting sqref="C11:F11">
    <cfRule type="expression" dxfId="49" priority="33" stopIfTrue="1">
      <formula>AND($C12&gt;0,$C11="")</formula>
    </cfRule>
  </conditionalFormatting>
  <conditionalFormatting sqref="C40:F40">
    <cfRule type="expression" dxfId="48" priority="31" stopIfTrue="1">
      <formula>AND($C41&gt;0,$C40="")</formula>
    </cfRule>
  </conditionalFormatting>
  <conditionalFormatting sqref="C42:F42">
    <cfRule type="expression" dxfId="47" priority="16" stopIfTrue="1">
      <formula>AND($C43&gt;0,$C42="")</formula>
    </cfRule>
  </conditionalFormatting>
  <conditionalFormatting sqref="C44:F44">
    <cfRule type="expression" dxfId="46" priority="30" stopIfTrue="1">
      <formula>AND($C45&gt;0,$C44="")</formula>
    </cfRule>
  </conditionalFormatting>
  <conditionalFormatting sqref="D13:F13 D15:F15 D17:F17 D19:F19 C21:F21 C23:F23 C25:F25 C27:F27 C29:F29 C34:F34 C36:F36 C38:F38 C46:F46 C48:F48 C50:F50 C52:F52">
    <cfRule type="expression" dxfId="45" priority="179" stopIfTrue="1">
      <formula>AND($C14&gt;0,$C13="")</formula>
    </cfRule>
  </conditionalFormatting>
  <conditionalFormatting sqref="G11:G30">
    <cfRule type="containsBlanks" dxfId="44" priority="167">
      <formula>LEN(TRIM(G11))=0</formula>
    </cfRule>
  </conditionalFormatting>
  <conditionalFormatting sqref="G34:G38 G44 G46 G48 G50 G52 G11:G30">
    <cfRule type="expression" dxfId="43" priority="184" stopIfTrue="1">
      <formula>AND($C12&gt;0,G11="")</formula>
    </cfRule>
  </conditionalFormatting>
  <conditionalFormatting sqref="G34:G53">
    <cfRule type="containsBlanks" dxfId="42" priority="173">
      <formula>LEN(TRIM(G34))=0</formula>
    </cfRule>
  </conditionalFormatting>
  <conditionalFormatting sqref="G40">
    <cfRule type="expression" dxfId="41" priority="176" stopIfTrue="1">
      <formula>AND($C41&gt;0,G40="")</formula>
    </cfRule>
  </conditionalFormatting>
  <conditionalFormatting sqref="G42">
    <cfRule type="expression" dxfId="40" priority="166" stopIfTrue="1">
      <formula>AND($C53&gt;0,G42="")</formula>
    </cfRule>
    <cfRule type="expression" dxfId="39" priority="155" stopIfTrue="1">
      <formula>AND($C43&gt;0,G42="")</formula>
    </cfRule>
  </conditionalFormatting>
  <conditionalFormatting sqref="G44 G46">
    <cfRule type="expression" dxfId="38" priority="262" stopIfTrue="1">
      <formula>AND(#REF!&gt;0,G44="")</formula>
    </cfRule>
  </conditionalFormatting>
  <conditionalFormatting sqref="G48 G39:G40">
    <cfRule type="expression" dxfId="37" priority="245" stopIfTrue="1">
      <formula>AND(#REF!&gt;0,G39="")</formula>
    </cfRule>
  </conditionalFormatting>
  <conditionalFormatting sqref="G50">
    <cfRule type="expression" dxfId="36" priority="259" stopIfTrue="1">
      <formula>AND($D73&gt;0,G50="")</formula>
    </cfRule>
  </conditionalFormatting>
  <conditionalFormatting sqref="G52">
    <cfRule type="expression" dxfId="35" priority="227" stopIfTrue="1">
      <formula>AND(#REF!&gt;0,G52="")</formula>
    </cfRule>
  </conditionalFormatting>
  <conditionalFormatting sqref="M11:O30 M34:O53">
    <cfRule type="expression" dxfId="34" priority="11">
      <formula>$C11&lt;&gt;""</formula>
    </cfRule>
  </conditionalFormatting>
  <conditionalFormatting sqref="N11:O30 N34:O53">
    <cfRule type="expression" dxfId="33" priority="10">
      <formula>AND($M11&lt;&gt;"",N11="")</formula>
    </cfRule>
  </conditionalFormatting>
  <conditionalFormatting sqref="Q57:Q58">
    <cfRule type="expression" dxfId="32" priority="264" stopIfTrue="1">
      <formula>AND($G$59&gt;0,$Q57="")</formula>
    </cfRule>
  </conditionalFormatting>
  <conditionalFormatting sqref="R11:R30 R34:R41 R50:R53">
    <cfRule type="expression" dxfId="31" priority="187" stopIfTrue="1">
      <formula>R11=X11</formula>
    </cfRule>
    <cfRule type="expression" dxfId="30" priority="186" stopIfTrue="1">
      <formula>R11=""</formula>
    </cfRule>
  </conditionalFormatting>
  <conditionalFormatting sqref="R42:R49">
    <cfRule type="expression" dxfId="29" priority="163" stopIfTrue="1">
      <formula>R42=X42</formula>
    </cfRule>
    <cfRule type="expression" dxfId="28" priority="162" stopIfTrue="1">
      <formula>R42=""</formula>
    </cfRule>
  </conditionalFormatting>
  <conditionalFormatting sqref="R57:S58 U57:V58">
    <cfRule type="expression" dxfId="27" priority="7">
      <formula>$Q57&lt;&gt;""</formula>
    </cfRule>
  </conditionalFormatting>
  <conditionalFormatting sqref="R11:W30 R34:W53">
    <cfRule type="expression" dxfId="26" priority="183">
      <formula>$H11&lt;&gt;""</formula>
    </cfRule>
  </conditionalFormatting>
  <conditionalFormatting sqref="S11:S30 V11:V30 S34:S53 V34:V53">
    <cfRule type="expression" dxfId="25" priority="180" stopIfTrue="1">
      <formula>AND(S11="",OR($H11="１００Ｍ",$H11="２００Ｍ",$H11="１００ＭＨ",$H11="１１０ＭＨ",$H11="走幅跳"))</formula>
    </cfRule>
  </conditionalFormatting>
  <conditionalFormatting sqref="S11:S30 V11:V30 AC11:AC30 AF11:AF30 S34:S53 V34:V53 AC34:AC53 AF34:AF53">
    <cfRule type="expression" priority="8" stopIfTrue="1">
      <formula>R11=""</formula>
    </cfRule>
  </conditionalFormatting>
  <conditionalFormatting sqref="T11:T30 W11:W30 T34:T53 W34:W53">
    <cfRule type="expression" priority="12" stopIfTrue="1">
      <formula>R11=""</formula>
    </cfRule>
  </conditionalFormatting>
  <conditionalFormatting sqref="T11:T30 W11:W30">
    <cfRule type="expression" dxfId="24" priority="181" stopIfTrue="1">
      <formula>AND(T11="",R11&gt;0)</formula>
    </cfRule>
  </conditionalFormatting>
  <conditionalFormatting sqref="T34:T53 W34:W53">
    <cfRule type="expression" dxfId="23" priority="158" stopIfTrue="1">
      <formula>AND(T34="",R34&gt;0)</formula>
    </cfRule>
  </conditionalFormatting>
  <conditionalFormatting sqref="T57:T58 W57:W58">
    <cfRule type="expression" dxfId="22" priority="6">
      <formula>AND(R57&lt;&gt;"",T57="")</formula>
    </cfRule>
  </conditionalFormatting>
  <conditionalFormatting sqref="U11:U30 U34:U41 U50:U53">
    <cfRule type="expression" dxfId="21" priority="188" stopIfTrue="1">
      <formula>U11=""</formula>
    </cfRule>
    <cfRule type="expression" dxfId="20" priority="189" stopIfTrue="1">
      <formula>U11=X11</formula>
    </cfRule>
  </conditionalFormatting>
  <conditionalFormatting sqref="U42:U49">
    <cfRule type="expression" dxfId="19" priority="164" stopIfTrue="1">
      <formula>U42=""</formula>
    </cfRule>
    <cfRule type="expression" dxfId="18" priority="165" stopIfTrue="1">
      <formula>U42=X42</formula>
    </cfRule>
  </conditionalFormatting>
  <conditionalFormatting sqref="Y11:Y30 Y34:Y53">
    <cfRule type="expression" dxfId="17" priority="3">
      <formula>P11="砲丸投"</formula>
    </cfRule>
  </conditionalFormatting>
  <conditionalFormatting sqref="AB11:AB30 AB34:AB41 AB50:AB53">
    <cfRule type="expression" dxfId="16" priority="76" stopIfTrue="1">
      <formula>AB11=""</formula>
    </cfRule>
    <cfRule type="expression" dxfId="15" priority="182" stopIfTrue="1">
      <formula>AB11=AH11</formula>
    </cfRule>
  </conditionalFormatting>
  <conditionalFormatting sqref="AB42:AB49">
    <cfRule type="expression" dxfId="14" priority="66" stopIfTrue="1">
      <formula>AB42=AH42</formula>
    </cfRule>
    <cfRule type="expression" dxfId="13" priority="65" stopIfTrue="1">
      <formula>AB42=""</formula>
    </cfRule>
  </conditionalFormatting>
  <conditionalFormatting sqref="AB11:AG30 AB34:AG53">
    <cfRule type="expression" dxfId="12" priority="75">
      <formula>$I11&lt;&gt;""</formula>
    </cfRule>
  </conditionalFormatting>
  <conditionalFormatting sqref="AC11:AC30 AF11:AF30 AC34:AC53 AF34:AF53">
    <cfRule type="expression" dxfId="11" priority="9">
      <formula>AND(AC11="",OR($I11="１００Ｍ",$I11="２００Ｍ",$I11="１００ＭＨ",$I11="１１０ＭＨ",$I11="走幅跳"))</formula>
    </cfRule>
  </conditionalFormatting>
  <conditionalFormatting sqref="AD11:AD30 AG11:AG30">
    <cfRule type="expression" dxfId="10" priority="71" stopIfTrue="1">
      <formula>AND(AD11="",AB11&gt;0)</formula>
    </cfRule>
    <cfRule type="expression" priority="70" stopIfTrue="1">
      <formula>AB11=""</formula>
    </cfRule>
  </conditionalFormatting>
  <conditionalFormatting sqref="AD34:AD53 AG34:AG53">
    <cfRule type="expression" dxfId="9" priority="62" stopIfTrue="1">
      <formula>AND(AD34="",AB34&gt;0)</formula>
    </cfRule>
    <cfRule type="expression" priority="61" stopIfTrue="1">
      <formula>AB34=""</formula>
    </cfRule>
  </conditionalFormatting>
  <conditionalFormatting sqref="AE11:AE30 AE34:AE41 AE50:AE53">
    <cfRule type="expression" dxfId="8" priority="78" stopIfTrue="1">
      <formula>AE11=AH11</formula>
    </cfRule>
    <cfRule type="expression" dxfId="7" priority="77" stopIfTrue="1">
      <formula>AE11=""</formula>
    </cfRule>
  </conditionalFormatting>
  <conditionalFormatting sqref="AE42:AE49">
    <cfRule type="expression" dxfId="6" priority="68" stopIfTrue="1">
      <formula>AE42=AH42</formula>
    </cfRule>
    <cfRule type="expression" dxfId="5" priority="67" stopIfTrue="1">
      <formula>AE42=""</formula>
    </cfRule>
  </conditionalFormatting>
  <conditionalFormatting sqref="AH2:AR2">
    <cfRule type="expression" dxfId="4" priority="266">
      <formula>AND(#REF!="",#REF!="")</formula>
    </cfRule>
  </conditionalFormatting>
  <conditionalFormatting sqref="AI11:AI30">
    <cfRule type="expression" dxfId="3" priority="2">
      <formula>Z11="砲丸投"</formula>
    </cfRule>
  </conditionalFormatting>
  <conditionalFormatting sqref="AI34:AI53">
    <cfRule type="expression" dxfId="2" priority="1">
      <formula>Z34="砲丸投"</formula>
    </cfRule>
  </conditionalFormatting>
  <conditionalFormatting sqref="AK11:AO30 AK34:AP53">
    <cfRule type="expression" dxfId="1" priority="4">
      <formula>OR($P11="四種競技",$Z11="四種競技")</formula>
    </cfRule>
  </conditionalFormatting>
  <dataValidations xWindow="370" yWindow="339" count="22">
    <dataValidation imeMode="halfAlpha" allowBlank="1" showInputMessage="1" showErrorMessage="1" sqref="M34:O53 X57:X58 Z11:Z53 Z57:Z58 R34:S53 AB34:AB53 AE34:AE53 AB11:AB30 AP27:AP30 AE11:AE30 U34:V53 M11:O30 R57:S58 X11:X30 U57:V58 U61:V61 AK11:AO30 R11:S30 U11:V30 S61 X61:Z61 X34:X53 AH11:AH30 AH34:AH53 AK34:AP53" xr:uid="{00000000-0002-0000-0200-000000000000}"/>
    <dataValidation imeMode="halfKatakana" allowBlank="1" showInputMessage="1" showErrorMessage="1" sqref="E11:F30 E34:F53" xr:uid="{00000000-0002-0000-0200-000001000000}"/>
    <dataValidation imeMode="hiragana" allowBlank="1" showInputMessage="1" showErrorMessage="1" sqref="C53:D53 E7" xr:uid="{00000000-0002-0000-0200-000002000000}"/>
    <dataValidation imeMode="on" allowBlank="1" showInputMessage="1" showErrorMessage="1" sqref="I5 D6:E6 B6" xr:uid="{00000000-0002-0000-0200-000003000000}"/>
    <dataValidation type="list" allowBlank="1" showInputMessage="1" sqref="F62:F64" xr:uid="{00000000-0002-0000-0200-000004000000}">
      <formula1>"無,有"</formula1>
    </dataValidation>
    <dataValidation type="list" allowBlank="1" showInputMessage="1" sqref="G62:G64 G79:G80" xr:uid="{00000000-0002-0000-0200-000005000000}">
      <formula1>"A,B,S,無"</formula1>
    </dataValidation>
    <dataValidation type="list" allowBlank="1" showInputMessage="1" showErrorMessage="1" sqref="I6" xr:uid="{00000000-0002-0000-0200-000006000000}">
      <formula1>$U$81:$U$85</formula1>
    </dataValidation>
    <dataValidation type="list" allowBlank="1" showInputMessage="1" showErrorMessage="1" sqref="K13:L30 K35:L53" xr:uid="{00000000-0002-0000-0200-000007000000}">
      <formula1>$S$80:$S$82</formula1>
    </dataValidation>
    <dataValidation type="list" allowBlank="1" showInputMessage="1" showErrorMessage="1" sqref="J11:J30 J34:J53" xr:uid="{00000000-0002-0000-0200-000008000000}">
      <formula1>$H$118:$H$119</formula1>
    </dataValidation>
    <dataValidation type="list" allowBlank="1" showInputMessage="1" sqref="D62:E64" xr:uid="{00000000-0002-0000-0200-00000A000000}">
      <formula1>$X$80:$X$101</formula1>
    </dataValidation>
    <dataValidation type="list" allowBlank="1" showInputMessage="1" sqref="E5" xr:uid="{00000000-0002-0000-0200-00000B000000}">
      <formula1>$U$99:$U$109</formula1>
    </dataValidation>
    <dataValidation type="list" allowBlank="1" showInputMessage="1" sqref="D7" xr:uid="{00000000-0002-0000-0200-00000D000000}">
      <formula1>$N$80:$N$102</formula1>
    </dataValidation>
    <dataValidation type="list" allowBlank="1" showInputMessage="1" showErrorMessage="1" sqref="AA34:AA53 Q34:Q53 AA11:AA30 Q57:Q58 Q11:Q30" xr:uid="{00000000-0002-0000-0200-00000E000000}">
      <formula1>$Q$80:$Q$83</formula1>
    </dataValidation>
    <dataValidation type="list" allowBlank="1" showInputMessage="1" showErrorMessage="1" sqref="T34:T53 W34:W53 W11:W30 AD11:AD30 AD34:AD53 AG34:AG53 AG11:AG30 T11:T30 W57:W58 T57:T58 W61 T61" xr:uid="{00000000-0002-0000-0200-00000F000000}">
      <formula1>$R$80:$R$84</formula1>
    </dataValidation>
    <dataValidation type="list" imeMode="halfAlpha" allowBlank="1" showInputMessage="1" showErrorMessage="1" sqref="G11:G30 G34:G53" xr:uid="{00000000-0002-0000-0200-000010000000}">
      <formula1>$Q$85:$Q$92</formula1>
    </dataValidation>
    <dataValidation type="list" allowBlank="1" showInputMessage="1" sqref="H62:H64" xr:uid="{00000000-0002-0000-0200-000012000000}">
      <formula1>$AB$80:$AB$89</formula1>
    </dataValidation>
    <dataValidation type="list" imeMode="on" allowBlank="1" showInputMessage="1" sqref="B5:D5" xr:uid="{00000000-0002-0000-0200-000013000000}">
      <formula1>$E$80:$E$841</formula1>
    </dataValidation>
    <dataValidation type="list" allowBlank="1" showInputMessage="1" showErrorMessage="1" sqref="H11:I30" xr:uid="{00000000-0002-0000-0200-000014000000}">
      <formula1>$H$80:$H$97</formula1>
    </dataValidation>
    <dataValidation type="list" allowBlank="1" showInputMessage="1" showErrorMessage="1" sqref="H34:I53" xr:uid="{00000000-0002-0000-0200-000015000000}">
      <formula1>$H$100:$H$116</formula1>
    </dataValidation>
    <dataValidation allowBlank="1" showInputMessage="1" sqref="B7:C7" xr:uid="{10393598-6B5C-4732-930D-30CD3A78C253}"/>
    <dataValidation type="list" allowBlank="1" showInputMessage="1" showErrorMessage="1" sqref="J59:J61" xr:uid="{F734E04C-2B1B-4B03-BD23-84F9AAD38D7B}">
      <formula1>"○"</formula1>
    </dataValidation>
    <dataValidation type="list" imeMode="halfAlpha" allowBlank="1" showInputMessage="1" sqref="Y11:Y30 Y34:Y53 AI11:AI30 AI34:AI53" xr:uid="{6EC8ACAA-169E-4696-94C4-27418181143A}">
      <formula1>"回転/右投,回転/左投,回転しない"</formula1>
    </dataValidation>
  </dataValidations>
  <printOptions horizontalCentered="1" verticalCentered="1"/>
  <pageMargins left="0.78740157480314965" right="0.39370078740157483" top="0.39370078740157483" bottom="0.39370078740157483" header="0.39370078740157483" footer="0.3937007874015748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99"/>
  </sheetPr>
  <dimension ref="B1:W44"/>
  <sheetViews>
    <sheetView showGridLines="0" zoomScaleNormal="100" zoomScaleSheetLayoutView="100" workbookViewId="0">
      <selection activeCell="C25" sqref="C25"/>
    </sheetView>
  </sheetViews>
  <sheetFormatPr defaultColWidth="9" defaultRowHeight="12"/>
  <cols>
    <col min="1" max="1" width="1.73046875" style="95" customWidth="1"/>
    <col min="2" max="13" width="7.3984375" style="95" customWidth="1"/>
    <col min="14" max="14" width="3" style="95" customWidth="1"/>
    <col min="15" max="15" width="13.3984375" style="95" hidden="1" customWidth="1"/>
    <col min="16" max="16" width="8.46484375" style="95" bestFit="1" customWidth="1"/>
    <col min="17" max="16384" width="9" style="95"/>
  </cols>
  <sheetData>
    <row r="1" spans="2:15" ht="8.25" customHeight="1"/>
    <row r="2" spans="2:15" ht="18" thickBot="1">
      <c r="B2" s="96"/>
      <c r="C2" s="97" t="s">
        <v>235</v>
      </c>
      <c r="D2" s="96"/>
      <c r="E2" s="96"/>
      <c r="F2" s="96"/>
      <c r="G2" s="96"/>
      <c r="H2" s="96"/>
      <c r="I2" s="96"/>
      <c r="J2" s="96"/>
      <c r="K2" s="96"/>
      <c r="L2" s="96"/>
      <c r="M2" s="96"/>
      <c r="O2" s="98" t="s">
        <v>255</v>
      </c>
    </row>
    <row r="3" spans="2:15" s="100" customFormat="1" ht="15" customHeight="1">
      <c r="B3" s="718" t="s">
        <v>270</v>
      </c>
      <c r="C3" s="719"/>
      <c r="D3" s="719" t="s">
        <v>271</v>
      </c>
      <c r="E3" s="719"/>
      <c r="F3" s="719"/>
      <c r="G3" s="99" t="s">
        <v>104</v>
      </c>
      <c r="H3" s="719" t="s">
        <v>228</v>
      </c>
      <c r="I3" s="719"/>
      <c r="J3" s="719" t="s">
        <v>229</v>
      </c>
      <c r="K3" s="719"/>
      <c r="L3" s="719" t="s">
        <v>230</v>
      </c>
      <c r="M3" s="720"/>
      <c r="N3" s="98"/>
    </row>
    <row r="4" spans="2:15" ht="22.5" customHeight="1" thickBot="1">
      <c r="B4" s="721" t="s">
        <v>943</v>
      </c>
      <c r="C4" s="722"/>
      <c r="D4" s="722" t="s">
        <v>944</v>
      </c>
      <c r="E4" s="722"/>
      <c r="F4" s="722"/>
      <c r="G4" s="101">
        <v>2</v>
      </c>
      <c r="H4" s="722" t="s">
        <v>945</v>
      </c>
      <c r="I4" s="722"/>
      <c r="J4" s="722" t="s">
        <v>942</v>
      </c>
      <c r="K4" s="722"/>
      <c r="L4" s="722" t="s">
        <v>940</v>
      </c>
      <c r="M4" s="723"/>
      <c r="N4" s="98"/>
      <c r="O4" s="102" t="s">
        <v>256</v>
      </c>
    </row>
    <row r="5" spans="2:15" ht="20.25" customHeight="1">
      <c r="B5" s="103" t="s">
        <v>257</v>
      </c>
      <c r="C5" s="711" t="s">
        <v>281</v>
      </c>
      <c r="D5" s="712"/>
      <c r="E5" s="713" t="s">
        <v>232</v>
      </c>
      <c r="F5" s="713"/>
      <c r="G5" s="713" t="s">
        <v>233</v>
      </c>
      <c r="H5" s="713"/>
      <c r="I5" s="713" t="s">
        <v>258</v>
      </c>
      <c r="J5" s="713"/>
      <c r="K5" s="713" t="s">
        <v>231</v>
      </c>
      <c r="L5" s="713"/>
      <c r="M5" s="104" t="s">
        <v>259</v>
      </c>
      <c r="N5" s="100"/>
      <c r="O5" s="102" t="s">
        <v>260</v>
      </c>
    </row>
    <row r="6" spans="2:15" ht="25.5">
      <c r="B6" s="105" t="s">
        <v>261</v>
      </c>
      <c r="C6" s="106" t="s">
        <v>262</v>
      </c>
      <c r="D6" s="107">
        <v>0.1</v>
      </c>
      <c r="E6" s="714" t="s">
        <v>263</v>
      </c>
      <c r="F6" s="714"/>
      <c r="G6" s="714" t="s">
        <v>264</v>
      </c>
      <c r="H6" s="714"/>
      <c r="I6" s="715">
        <v>59.22</v>
      </c>
      <c r="J6" s="715"/>
      <c r="K6" s="716">
        <f>SUM($C7:$J7)</f>
        <v>2165</v>
      </c>
      <c r="L6" s="717"/>
      <c r="M6" s="706" t="s">
        <v>256</v>
      </c>
      <c r="N6" s="108"/>
      <c r="O6" s="102" t="s">
        <v>265</v>
      </c>
    </row>
    <row r="7" spans="2:15" ht="20.25" customHeight="1" thickBot="1">
      <c r="B7" s="109" t="s">
        <v>266</v>
      </c>
      <c r="C7" s="708">
        <f>IF(C6="","",IF(C6="記録無",0,IF(VALUE(C6)&gt;28.09,0,INT(5.74352*(28.5-VALUE(C6))^1.92))))</f>
        <v>850</v>
      </c>
      <c r="D7" s="708"/>
      <c r="E7" s="708">
        <f>IF(E6="","",IF(E6="記録無",0,IF(VALUE(E6)&lt;1.53,0,INT(51.39*(VALUE(E6)-1.5)^1.05))))</f>
        <v>486</v>
      </c>
      <c r="F7" s="708"/>
      <c r="G7" s="708">
        <f>IF(G6="","",IF(G6="記録無",0,IF(VALUE(G6)&lt;0.77,0,INT(0.8465*(VALUE(G6)*100-75)^1.42))))</f>
        <v>389</v>
      </c>
      <c r="H7" s="708"/>
      <c r="I7" s="708">
        <f>IF(I6="","",IF(I6="記録無",0,IF(VALUE(I6)&gt;81.21,0,INT(1.53775*(82-VALUE(I6))^1.81))))</f>
        <v>440</v>
      </c>
      <c r="J7" s="708"/>
      <c r="K7" s="709"/>
      <c r="L7" s="710"/>
      <c r="M7" s="707"/>
      <c r="N7" s="108"/>
    </row>
    <row r="8" spans="2:15" ht="14.25">
      <c r="B8" s="110" t="s">
        <v>236</v>
      </c>
      <c r="C8" s="111"/>
      <c r="D8" s="111"/>
      <c r="E8" s="112"/>
      <c r="F8" s="113"/>
      <c r="G8" s="114"/>
      <c r="H8" s="114"/>
      <c r="I8" s="113"/>
      <c r="J8" s="115"/>
      <c r="K8" s="113"/>
      <c r="L8" s="116"/>
      <c r="M8" s="116"/>
      <c r="N8" s="108"/>
    </row>
    <row r="9" spans="2:15" ht="14.25">
      <c r="B9" s="110" t="s">
        <v>1066</v>
      </c>
      <c r="C9" s="111"/>
      <c r="D9" s="111"/>
      <c r="E9" s="112"/>
      <c r="F9" s="113"/>
      <c r="G9" s="117"/>
      <c r="H9" s="117"/>
      <c r="I9" s="113"/>
      <c r="J9" s="115"/>
      <c r="K9" s="113"/>
      <c r="L9" s="116"/>
      <c r="M9" s="116"/>
      <c r="N9" s="108"/>
    </row>
    <row r="10" spans="2:15" ht="14.25">
      <c r="B10" s="110" t="s">
        <v>267</v>
      </c>
      <c r="C10" s="111"/>
      <c r="D10" s="111"/>
      <c r="E10" s="118"/>
      <c r="F10" s="119"/>
      <c r="G10" s="117"/>
      <c r="H10" s="117"/>
      <c r="I10" s="120"/>
      <c r="J10" s="120"/>
      <c r="K10" s="121"/>
      <c r="L10" s="121"/>
      <c r="M10" s="121"/>
      <c r="N10" s="108"/>
    </row>
    <row r="11" spans="2:15" ht="14.25">
      <c r="B11" s="110"/>
      <c r="C11" s="111"/>
      <c r="D11" s="111"/>
      <c r="E11" s="118"/>
      <c r="F11" s="119"/>
      <c r="G11" s="117"/>
      <c r="H11" s="117"/>
      <c r="I11" s="120"/>
      <c r="J11" s="120"/>
      <c r="K11" s="121"/>
      <c r="L11" s="121"/>
      <c r="M11" s="121"/>
      <c r="N11" s="108"/>
    </row>
    <row r="12" spans="2:15" ht="16.5" customHeight="1">
      <c r="B12" s="122"/>
      <c r="C12" s="122"/>
      <c r="D12" s="122"/>
      <c r="E12" s="122"/>
      <c r="F12" s="122"/>
      <c r="G12" s="122"/>
      <c r="H12" s="122"/>
      <c r="I12" s="122"/>
      <c r="J12" s="122"/>
      <c r="K12" s="122"/>
      <c r="L12" s="122"/>
      <c r="M12" s="122"/>
    </row>
    <row r="13" spans="2:15" s="124" customFormat="1" ht="24" customHeight="1" thickBot="1">
      <c r="B13" s="705" t="s">
        <v>268</v>
      </c>
      <c r="C13" s="705"/>
      <c r="D13" s="705"/>
      <c r="E13" s="705"/>
      <c r="F13" s="705"/>
      <c r="G13" s="705"/>
      <c r="H13" s="705"/>
      <c r="I13" s="705"/>
      <c r="J13" s="705"/>
      <c r="K13" s="705"/>
      <c r="L13" s="705"/>
      <c r="M13" s="705"/>
      <c r="N13" s="123"/>
    </row>
    <row r="14" spans="2:15" s="100" customFormat="1" ht="15" customHeight="1">
      <c r="B14" s="700" t="s">
        <v>270</v>
      </c>
      <c r="C14" s="701"/>
      <c r="D14" s="701" t="s">
        <v>271</v>
      </c>
      <c r="E14" s="701"/>
      <c r="F14" s="701"/>
      <c r="G14" s="125" t="s">
        <v>104</v>
      </c>
      <c r="H14" s="701" t="s">
        <v>228</v>
      </c>
      <c r="I14" s="701"/>
      <c r="J14" s="701" t="s">
        <v>229</v>
      </c>
      <c r="K14" s="701"/>
      <c r="L14" s="701" t="s">
        <v>1059</v>
      </c>
      <c r="M14" s="702"/>
    </row>
    <row r="15" spans="2:15" ht="22.5" customHeight="1" thickBot="1">
      <c r="B15" s="691"/>
      <c r="C15" s="692"/>
      <c r="D15" s="692"/>
      <c r="E15" s="692"/>
      <c r="F15" s="692"/>
      <c r="G15" s="94"/>
      <c r="H15" s="693" t="str">
        <f>IF($B15="","",①申込書!$D$7)</f>
        <v/>
      </c>
      <c r="I15" s="693"/>
      <c r="J15" s="693" t="str">
        <f>IF($B15="","",①申込書!$E$7)</f>
        <v/>
      </c>
      <c r="K15" s="693"/>
      <c r="L15" s="693" t="str">
        <f>IF($B15="","",①申込書!$B$5)</f>
        <v/>
      </c>
      <c r="M15" s="694"/>
      <c r="N15" s="100"/>
    </row>
    <row r="16" spans="2:15" ht="18.75" customHeight="1">
      <c r="B16" s="126" t="s">
        <v>257</v>
      </c>
      <c r="C16" s="695" t="s">
        <v>281</v>
      </c>
      <c r="D16" s="695"/>
      <c r="E16" s="696" t="s">
        <v>232</v>
      </c>
      <c r="F16" s="696"/>
      <c r="G16" s="696" t="s">
        <v>233</v>
      </c>
      <c r="H16" s="696"/>
      <c r="I16" s="696" t="s">
        <v>258</v>
      </c>
      <c r="J16" s="696"/>
      <c r="K16" s="697" t="s">
        <v>231</v>
      </c>
      <c r="L16" s="698"/>
      <c r="M16" s="699"/>
      <c r="N16" s="100"/>
    </row>
    <row r="17" spans="2:14" ht="24">
      <c r="B17" s="127" t="s">
        <v>261</v>
      </c>
      <c r="C17" s="32"/>
      <c r="D17" s="33"/>
      <c r="E17" s="683"/>
      <c r="F17" s="683"/>
      <c r="G17" s="683"/>
      <c r="H17" s="683"/>
      <c r="I17" s="703"/>
      <c r="J17" s="703"/>
      <c r="K17" s="685">
        <f>SUM($C18:$J18)</f>
        <v>0</v>
      </c>
      <c r="L17" s="686"/>
      <c r="M17" s="687"/>
      <c r="N17" s="128"/>
    </row>
    <row r="18" spans="2:14" ht="18.75" customHeight="1" thickBot="1">
      <c r="B18" s="129" t="s">
        <v>266</v>
      </c>
      <c r="C18" s="704" t="str">
        <f>IF(C17="","",IF(C17="記録無",0,IF(VALUE(C17)&gt;28.09,0,INT(5.74352*(28.5-VALUE(C17))^1.92))))</f>
        <v/>
      </c>
      <c r="D18" s="704"/>
      <c r="E18" s="704" t="str">
        <f>IF(E17="","",IF(E17="記録無",0,IF(VALUE(E17)&lt;1.53,0,INT(51.39*(VALUE(E17)-1.5)^1.05))))</f>
        <v/>
      </c>
      <c r="F18" s="704"/>
      <c r="G18" s="704" t="str">
        <f>IF(G17="","",IF(G17="記録無",0,IF(VALUE(G17)&lt;0.77,0,INT(0.8465*(VALUE(G17)*100-75)^1.42))))</f>
        <v/>
      </c>
      <c r="H18" s="704"/>
      <c r="I18" s="704" t="str">
        <f>IF(I17="","",IF(I17="記録無",0,IF(VALUE(I17)&gt;81.21,0,INT(1.53775*(82-VALUE(I17))^1.81))))</f>
        <v/>
      </c>
      <c r="J18" s="704"/>
      <c r="K18" s="688"/>
      <c r="L18" s="689"/>
      <c r="M18" s="690"/>
      <c r="N18" s="128"/>
    </row>
    <row r="19" spans="2:14" ht="16.5" customHeight="1">
      <c r="B19" s="130"/>
      <c r="C19" s="131"/>
      <c r="D19" s="131"/>
      <c r="E19" s="132"/>
      <c r="G19" s="682"/>
      <c r="H19" s="682"/>
      <c r="I19" s="133"/>
      <c r="J19" s="134"/>
      <c r="K19" s="133"/>
      <c r="L19" s="135"/>
      <c r="M19" s="135"/>
      <c r="N19" s="136"/>
    </row>
    <row r="20" spans="2:14" ht="16.5" customHeight="1">
      <c r="B20" s="137"/>
      <c r="C20" s="137"/>
      <c r="D20" s="137"/>
      <c r="E20" s="137"/>
      <c r="F20" s="137"/>
      <c r="G20" s="137"/>
      <c r="H20" s="137"/>
      <c r="I20" s="137"/>
      <c r="J20" s="137"/>
      <c r="K20" s="137"/>
      <c r="L20" s="137"/>
      <c r="M20" s="137"/>
    </row>
    <row r="21" spans="2:14" s="124" customFormat="1" ht="24" customHeight="1" thickBot="1">
      <c r="B21" s="705" t="s">
        <v>268</v>
      </c>
      <c r="C21" s="705"/>
      <c r="D21" s="705"/>
      <c r="E21" s="705"/>
      <c r="F21" s="705"/>
      <c r="G21" s="705"/>
      <c r="H21" s="705"/>
      <c r="I21" s="705"/>
      <c r="J21" s="705"/>
      <c r="K21" s="705"/>
      <c r="L21" s="705"/>
      <c r="M21" s="705"/>
    </row>
    <row r="22" spans="2:14" s="100" customFormat="1" ht="15" customHeight="1">
      <c r="B22" s="700" t="s">
        <v>270</v>
      </c>
      <c r="C22" s="701"/>
      <c r="D22" s="701" t="s">
        <v>271</v>
      </c>
      <c r="E22" s="701"/>
      <c r="F22" s="701"/>
      <c r="G22" s="125" t="s">
        <v>104</v>
      </c>
      <c r="H22" s="701" t="s">
        <v>228</v>
      </c>
      <c r="I22" s="701"/>
      <c r="J22" s="701" t="s">
        <v>229</v>
      </c>
      <c r="K22" s="701"/>
      <c r="L22" s="701" t="s">
        <v>230</v>
      </c>
      <c r="M22" s="702"/>
    </row>
    <row r="23" spans="2:14" ht="22.5" customHeight="1" thickBot="1">
      <c r="B23" s="691"/>
      <c r="C23" s="692"/>
      <c r="D23" s="692"/>
      <c r="E23" s="692"/>
      <c r="F23" s="692"/>
      <c r="G23" s="94"/>
      <c r="H23" s="693" t="str">
        <f>IF($B23="","",①申込書!$D$7)</f>
        <v/>
      </c>
      <c r="I23" s="693"/>
      <c r="J23" s="693" t="str">
        <f>IF($B23="","",①申込書!$E$7)</f>
        <v/>
      </c>
      <c r="K23" s="693"/>
      <c r="L23" s="693" t="str">
        <f>IF($B23="","",①申込書!$B$5)</f>
        <v/>
      </c>
      <c r="M23" s="694"/>
      <c r="N23" s="100"/>
    </row>
    <row r="24" spans="2:14" ht="18.75" customHeight="1">
      <c r="B24" s="126" t="s">
        <v>257</v>
      </c>
      <c r="C24" s="695" t="s">
        <v>281</v>
      </c>
      <c r="D24" s="695"/>
      <c r="E24" s="696" t="s">
        <v>232</v>
      </c>
      <c r="F24" s="696"/>
      <c r="G24" s="696" t="s">
        <v>233</v>
      </c>
      <c r="H24" s="696"/>
      <c r="I24" s="696" t="s">
        <v>269</v>
      </c>
      <c r="J24" s="696"/>
      <c r="K24" s="697" t="s">
        <v>231</v>
      </c>
      <c r="L24" s="698"/>
      <c r="M24" s="699"/>
      <c r="N24" s="100"/>
    </row>
    <row r="25" spans="2:14" ht="24">
      <c r="B25" s="127" t="s">
        <v>261</v>
      </c>
      <c r="C25" s="32"/>
      <c r="D25" s="33"/>
      <c r="E25" s="683"/>
      <c r="F25" s="683"/>
      <c r="G25" s="683"/>
      <c r="H25" s="683"/>
      <c r="I25" s="703"/>
      <c r="J25" s="703"/>
      <c r="K25" s="685">
        <f>SUM($C26:$J26)</f>
        <v>0</v>
      </c>
      <c r="L25" s="686"/>
      <c r="M25" s="687"/>
      <c r="N25" s="108"/>
    </row>
    <row r="26" spans="2:14" ht="18.75" customHeight="1" thickBot="1">
      <c r="B26" s="129" t="s">
        <v>266</v>
      </c>
      <c r="C26" s="704" t="str">
        <f>IF(C25="","",IF(C25="記録無",0,IF(VALUE(C25)&gt;28.09,0,INT(5.74352*(28.5-VALUE(C25))^1.92))))</f>
        <v/>
      </c>
      <c r="D26" s="704"/>
      <c r="E26" s="704" t="str">
        <f>IF(E25="","",IF(E25="記録無",0,IF(VALUE(E25)&lt;1.53,0,INT(51.39*(VALUE(E25)-1.5)^1.05))))</f>
        <v/>
      </c>
      <c r="F26" s="704"/>
      <c r="G26" s="704" t="str">
        <f>IF(G25="","",IF(G25="記録無",0,IF(VALUE(G25)&lt;0.77,0,INT(0.8465*(VALUE(G25)*100-75)^1.42))))</f>
        <v/>
      </c>
      <c r="H26" s="704"/>
      <c r="I26" s="704" t="str">
        <f>IF(I25="","",IF(I25="記録無",0,IF(VALUE(I25)&gt;81.21,0,INT(1.53775*(82-VALUE(I25))^1.81))))</f>
        <v/>
      </c>
      <c r="J26" s="704"/>
      <c r="K26" s="688"/>
      <c r="L26" s="689"/>
      <c r="M26" s="690"/>
      <c r="N26" s="108"/>
    </row>
    <row r="27" spans="2:14" ht="16.5" customHeight="1">
      <c r="B27" s="130"/>
      <c r="C27" s="131"/>
      <c r="D27" s="131"/>
      <c r="E27" s="132"/>
      <c r="G27" s="682"/>
      <c r="H27" s="682"/>
      <c r="I27" s="133"/>
      <c r="J27" s="134"/>
      <c r="K27" s="133"/>
      <c r="L27" s="135"/>
      <c r="M27" s="135"/>
      <c r="N27" s="108"/>
    </row>
    <row r="28" spans="2:14" ht="16.5" customHeight="1">
      <c r="B28" s="137"/>
      <c r="C28" s="137"/>
      <c r="D28" s="137"/>
      <c r="E28" s="137"/>
      <c r="F28" s="137"/>
      <c r="G28" s="137"/>
      <c r="H28" s="137"/>
      <c r="I28" s="137"/>
      <c r="J28" s="137"/>
      <c r="K28" s="137"/>
      <c r="L28" s="137"/>
      <c r="M28" s="137"/>
    </row>
    <row r="29" spans="2:14" s="124" customFormat="1" ht="24" customHeight="1" thickBot="1">
      <c r="B29" s="138"/>
      <c r="C29" s="138" t="s">
        <v>234</v>
      </c>
      <c r="D29" s="138"/>
      <c r="E29" s="138"/>
      <c r="F29" s="138"/>
      <c r="G29" s="138"/>
      <c r="H29" s="138"/>
      <c r="I29" s="138"/>
      <c r="J29" s="138"/>
      <c r="K29" s="138"/>
      <c r="L29" s="138"/>
      <c r="M29" s="138"/>
    </row>
    <row r="30" spans="2:14" s="100" customFormat="1" ht="15" customHeight="1">
      <c r="B30" s="700" t="s">
        <v>270</v>
      </c>
      <c r="C30" s="701"/>
      <c r="D30" s="701" t="s">
        <v>271</v>
      </c>
      <c r="E30" s="701"/>
      <c r="F30" s="701"/>
      <c r="G30" s="125" t="s">
        <v>104</v>
      </c>
      <c r="H30" s="701" t="s">
        <v>228</v>
      </c>
      <c r="I30" s="701"/>
      <c r="J30" s="701" t="s">
        <v>229</v>
      </c>
      <c r="K30" s="701"/>
      <c r="L30" s="701" t="s">
        <v>230</v>
      </c>
      <c r="M30" s="702"/>
    </row>
    <row r="31" spans="2:14" ht="22.5" customHeight="1" thickBot="1">
      <c r="B31" s="691"/>
      <c r="C31" s="692"/>
      <c r="D31" s="692"/>
      <c r="E31" s="692"/>
      <c r="F31" s="692"/>
      <c r="G31" s="94"/>
      <c r="H31" s="693" t="str">
        <f>IF($B31="","",①申込書!$D$7)</f>
        <v/>
      </c>
      <c r="I31" s="693"/>
      <c r="J31" s="693" t="str">
        <f>IF($B31="","",①申込書!$E$7)</f>
        <v/>
      </c>
      <c r="K31" s="693"/>
      <c r="L31" s="693" t="str">
        <f>IF($B31="","",①申込書!$B$5)</f>
        <v/>
      </c>
      <c r="M31" s="694"/>
      <c r="N31" s="139"/>
    </row>
    <row r="32" spans="2:14" ht="18.75" customHeight="1">
      <c r="B32" s="126" t="s">
        <v>257</v>
      </c>
      <c r="C32" s="695" t="s">
        <v>282</v>
      </c>
      <c r="D32" s="695"/>
      <c r="E32" s="696" t="s">
        <v>233</v>
      </c>
      <c r="F32" s="696"/>
      <c r="G32" s="696" t="s">
        <v>232</v>
      </c>
      <c r="H32" s="696"/>
      <c r="I32" s="696" t="s">
        <v>283</v>
      </c>
      <c r="J32" s="696"/>
      <c r="K32" s="697" t="s">
        <v>231</v>
      </c>
      <c r="L32" s="698"/>
      <c r="M32" s="699"/>
      <c r="N32" s="100"/>
    </row>
    <row r="33" spans="2:23" ht="24" customHeight="1">
      <c r="B33" s="127" t="s">
        <v>261</v>
      </c>
      <c r="C33" s="32"/>
      <c r="D33" s="33"/>
      <c r="E33" s="683"/>
      <c r="F33" s="683"/>
      <c r="G33" s="683"/>
      <c r="H33" s="683"/>
      <c r="I33" s="40"/>
      <c r="J33" s="33"/>
      <c r="K33" s="685">
        <f>SUM($C34:$J34)</f>
        <v>0</v>
      </c>
      <c r="L33" s="686"/>
      <c r="M33" s="687"/>
      <c r="N33" s="140"/>
    </row>
    <row r="34" spans="2:23" ht="18.75" customHeight="1" thickBot="1">
      <c r="B34" s="129" t="s">
        <v>266</v>
      </c>
      <c r="C34" s="684" t="str">
        <f>IF(C33="","",IF(C33="記録無",0,IF(VALUE(C33)&gt;26.4,0,INT(9.23076*(26.7-VALUE(C33))^1.835))))</f>
        <v/>
      </c>
      <c r="D34" s="684"/>
      <c r="E34" s="684" t="str">
        <f>IF(E33="","",IF(E33="記録無",0,IF(VALUE(E33)&lt;0.76,0,INT(1.84523*(VALUE(E33)*100-75)^1.348))))</f>
        <v/>
      </c>
      <c r="F34" s="684"/>
      <c r="G34" s="684" t="str">
        <f>IF(G33="","",IF(G33="記録無",0,IF(VALUE(G33)&lt;1.53,0,INT(56.0211*(VALUE(G33)-1.5)^1.05))))</f>
        <v/>
      </c>
      <c r="H34" s="684"/>
      <c r="I34" s="684" t="str">
        <f>IF(I33="","",IF(I33="記録無",0,IF(VALUE(I33)&gt;42.08,0,INT(4.99087*(42.5-VALUE(I33))^1.81))))</f>
        <v/>
      </c>
      <c r="J34" s="684"/>
      <c r="K34" s="688"/>
      <c r="L34" s="689"/>
      <c r="M34" s="690"/>
      <c r="N34" s="140"/>
      <c r="V34" s="95" ph="1"/>
      <c r="W34" s="95" ph="1"/>
    </row>
    <row r="35" spans="2:23" ht="16.5" customHeight="1">
      <c r="B35" s="130"/>
      <c r="C35" s="131"/>
      <c r="D35" s="131"/>
      <c r="E35" s="132"/>
      <c r="G35" s="682"/>
      <c r="H35" s="682"/>
      <c r="I35" s="133"/>
      <c r="J35" s="134"/>
      <c r="K35" s="133"/>
      <c r="L35" s="135"/>
      <c r="M35" s="135"/>
      <c r="N35" s="140"/>
    </row>
    <row r="36" spans="2:23" ht="16.5" customHeight="1">
      <c r="B36" s="122"/>
      <c r="C36" s="122"/>
      <c r="D36" s="122"/>
      <c r="E36" s="122"/>
      <c r="F36" s="122"/>
      <c r="G36" s="122"/>
      <c r="H36" s="122"/>
      <c r="I36" s="122"/>
      <c r="J36" s="122"/>
      <c r="K36" s="122"/>
      <c r="L36" s="122"/>
      <c r="M36" s="122"/>
    </row>
    <row r="37" spans="2:23" s="124" customFormat="1" ht="24" customHeight="1" thickBot="1">
      <c r="B37" s="138"/>
      <c r="C37" s="138" t="s">
        <v>234</v>
      </c>
      <c r="D37" s="138"/>
      <c r="E37" s="138"/>
      <c r="F37" s="138"/>
      <c r="G37" s="138"/>
      <c r="H37" s="138"/>
      <c r="I37" s="138"/>
      <c r="J37" s="138"/>
      <c r="K37" s="138"/>
      <c r="L37" s="138"/>
      <c r="M37" s="138"/>
    </row>
    <row r="38" spans="2:23" s="100" customFormat="1" ht="15" customHeight="1">
      <c r="B38" s="700" t="s">
        <v>270</v>
      </c>
      <c r="C38" s="701"/>
      <c r="D38" s="701" t="s">
        <v>271</v>
      </c>
      <c r="E38" s="701"/>
      <c r="F38" s="701"/>
      <c r="G38" s="125" t="s">
        <v>104</v>
      </c>
      <c r="H38" s="701" t="s">
        <v>228</v>
      </c>
      <c r="I38" s="701"/>
      <c r="J38" s="701" t="s">
        <v>229</v>
      </c>
      <c r="K38" s="701"/>
      <c r="L38" s="701" t="s">
        <v>230</v>
      </c>
      <c r="M38" s="702"/>
    </row>
    <row r="39" spans="2:23" ht="22.5" customHeight="1" thickBot="1">
      <c r="B39" s="691"/>
      <c r="C39" s="692"/>
      <c r="D39" s="692"/>
      <c r="E39" s="692"/>
      <c r="F39" s="692"/>
      <c r="G39" s="94"/>
      <c r="H39" s="693" t="str">
        <f>IF($B39="","",①申込書!$D$7)</f>
        <v/>
      </c>
      <c r="I39" s="693"/>
      <c r="J39" s="693" t="str">
        <f>IF($B39="","",①申込書!$E$7)</f>
        <v/>
      </c>
      <c r="K39" s="693"/>
      <c r="L39" s="693" t="str">
        <f>IF($B39="","",①申込書!$B$5)</f>
        <v/>
      </c>
      <c r="M39" s="694"/>
      <c r="N39" s="139"/>
    </row>
    <row r="40" spans="2:23" ht="18.75" customHeight="1">
      <c r="B40" s="126" t="s">
        <v>257</v>
      </c>
      <c r="C40" s="695" t="s">
        <v>282</v>
      </c>
      <c r="D40" s="695"/>
      <c r="E40" s="696" t="s">
        <v>233</v>
      </c>
      <c r="F40" s="696"/>
      <c r="G40" s="696" t="s">
        <v>232</v>
      </c>
      <c r="H40" s="696"/>
      <c r="I40" s="696" t="s">
        <v>283</v>
      </c>
      <c r="J40" s="696"/>
      <c r="K40" s="697" t="s">
        <v>231</v>
      </c>
      <c r="L40" s="698"/>
      <c r="M40" s="699"/>
      <c r="N40" s="100"/>
    </row>
    <row r="41" spans="2:23" ht="24">
      <c r="B41" s="127" t="s">
        <v>261</v>
      </c>
      <c r="C41" s="32"/>
      <c r="D41" s="33"/>
      <c r="E41" s="683"/>
      <c r="F41" s="683"/>
      <c r="G41" s="683"/>
      <c r="H41" s="683"/>
      <c r="I41" s="40"/>
      <c r="J41" s="33"/>
      <c r="K41" s="685">
        <f>SUM($C42:$J42)</f>
        <v>0</v>
      </c>
      <c r="L41" s="686"/>
      <c r="M41" s="687"/>
      <c r="N41" s="140"/>
    </row>
    <row r="42" spans="2:23" ht="18.75" customHeight="1" thickBot="1">
      <c r="B42" s="129" t="s">
        <v>266</v>
      </c>
      <c r="C42" s="684" t="str">
        <f>IF(C41="","",IF(C41="記録無",0,IF(VALUE(C41)&gt;26.4,0,INT(9.23076*(26.7-VALUE(C41))^1.835))))</f>
        <v/>
      </c>
      <c r="D42" s="684"/>
      <c r="E42" s="684" t="str">
        <f>IF(E41="","",IF(E41="記録無",0,IF(VALUE(E41)&lt;0.76,0,INT(1.84523*(VALUE(E41)*100-75)^1.348))))</f>
        <v/>
      </c>
      <c r="F42" s="684"/>
      <c r="G42" s="684" t="str">
        <f>IF(G41="","",IF(G41="記録無",0,IF(VALUE(G41)&lt;1.53,0,INT(56.0211*(VALUE(G41)-1.5)^1.05))))</f>
        <v/>
      </c>
      <c r="H42" s="684"/>
      <c r="I42" s="684" t="str">
        <f>IF(I41="","",IF(I41="記録無",0,IF(VALUE(I41)&gt;42.08,0,INT(4.99087*(42.5-VALUE(I41))^1.81))))</f>
        <v/>
      </c>
      <c r="J42" s="684"/>
      <c r="K42" s="688"/>
      <c r="L42" s="689"/>
      <c r="M42" s="690"/>
      <c r="N42" s="140"/>
      <c r="V42" s="95" ph="1"/>
      <c r="W42" s="95" ph="1"/>
    </row>
    <row r="43" spans="2:23" ht="16.5" customHeight="1">
      <c r="B43" s="130"/>
      <c r="C43" s="131"/>
      <c r="D43" s="131"/>
      <c r="E43" s="132"/>
      <c r="G43" s="682"/>
      <c r="H43" s="682"/>
      <c r="I43" s="133"/>
      <c r="J43" s="134"/>
      <c r="K43" s="133"/>
      <c r="L43" s="135"/>
      <c r="M43" s="135"/>
      <c r="N43" s="140"/>
    </row>
    <row r="44" spans="2:23" ht="16.5" customHeight="1">
      <c r="B44" s="122"/>
      <c r="C44" s="122"/>
      <c r="D44" s="122"/>
      <c r="E44" s="122"/>
      <c r="F44" s="122"/>
      <c r="G44" s="122"/>
      <c r="H44" s="122"/>
      <c r="I44" s="122"/>
      <c r="J44" s="122"/>
      <c r="K44" s="122"/>
      <c r="L44" s="122"/>
      <c r="M44" s="122"/>
    </row>
  </sheetData>
  <sheetProtection sheet="1" objects="1" scenarios="1" selectLockedCells="1"/>
  <mergeCells count="125">
    <mergeCell ref="B3:C3"/>
    <mergeCell ref="D3:F3"/>
    <mergeCell ref="H3:I3"/>
    <mergeCell ref="J3:K3"/>
    <mergeCell ref="L3:M3"/>
    <mergeCell ref="B4:C4"/>
    <mergeCell ref="D4:F4"/>
    <mergeCell ref="H4:I4"/>
    <mergeCell ref="J4:K4"/>
    <mergeCell ref="L4:M4"/>
    <mergeCell ref="C5:D5"/>
    <mergeCell ref="E5:F5"/>
    <mergeCell ref="G5:H5"/>
    <mergeCell ref="I5:J5"/>
    <mergeCell ref="K5:L5"/>
    <mergeCell ref="E6:F6"/>
    <mergeCell ref="G6:H6"/>
    <mergeCell ref="I6:J6"/>
    <mergeCell ref="K6:L6"/>
    <mergeCell ref="B13:M13"/>
    <mergeCell ref="B14:C14"/>
    <mergeCell ref="D14:F14"/>
    <mergeCell ref="H14:I14"/>
    <mergeCell ref="J14:K14"/>
    <mergeCell ref="L14:M14"/>
    <mergeCell ref="M6:M7"/>
    <mergeCell ref="C7:D7"/>
    <mergeCell ref="E7:F7"/>
    <mergeCell ref="G7:H7"/>
    <mergeCell ref="I7:J7"/>
    <mergeCell ref="K7:L7"/>
    <mergeCell ref="B15:C15"/>
    <mergeCell ref="D15:F15"/>
    <mergeCell ref="H15:I15"/>
    <mergeCell ref="J15:K15"/>
    <mergeCell ref="L15:M15"/>
    <mergeCell ref="E16:F16"/>
    <mergeCell ref="G16:H16"/>
    <mergeCell ref="I16:J16"/>
    <mergeCell ref="C16:D16"/>
    <mergeCell ref="K16:M16"/>
    <mergeCell ref="G19:H19"/>
    <mergeCell ref="B21:M21"/>
    <mergeCell ref="B22:C22"/>
    <mergeCell ref="D22:F22"/>
    <mergeCell ref="H22:I22"/>
    <mergeCell ref="J22:K22"/>
    <mergeCell ref="L22:M22"/>
    <mergeCell ref="E17:F17"/>
    <mergeCell ref="G17:H17"/>
    <mergeCell ref="I17:J17"/>
    <mergeCell ref="C18:D18"/>
    <mergeCell ref="E18:F18"/>
    <mergeCell ref="G18:H18"/>
    <mergeCell ref="I18:J18"/>
    <mergeCell ref="K17:M17"/>
    <mergeCell ref="K18:M18"/>
    <mergeCell ref="B23:C23"/>
    <mergeCell ref="D23:F23"/>
    <mergeCell ref="H23:I23"/>
    <mergeCell ref="J23:K23"/>
    <mergeCell ref="L23:M23"/>
    <mergeCell ref="C24:D24"/>
    <mergeCell ref="E24:F24"/>
    <mergeCell ref="G24:H24"/>
    <mergeCell ref="I24:J24"/>
    <mergeCell ref="K24:M24"/>
    <mergeCell ref="G27:H27"/>
    <mergeCell ref="B30:C30"/>
    <mergeCell ref="D30:F30"/>
    <mergeCell ref="H30:I30"/>
    <mergeCell ref="J30:K30"/>
    <mergeCell ref="L30:M30"/>
    <mergeCell ref="E25:F25"/>
    <mergeCell ref="G25:H25"/>
    <mergeCell ref="I25:J25"/>
    <mergeCell ref="C26:D26"/>
    <mergeCell ref="E26:F26"/>
    <mergeCell ref="G26:H26"/>
    <mergeCell ref="I26:J26"/>
    <mergeCell ref="K25:M25"/>
    <mergeCell ref="K26:M26"/>
    <mergeCell ref="B31:C31"/>
    <mergeCell ref="D31:F31"/>
    <mergeCell ref="H31:I31"/>
    <mergeCell ref="J31:K31"/>
    <mergeCell ref="L31:M31"/>
    <mergeCell ref="C32:D32"/>
    <mergeCell ref="E32:F32"/>
    <mergeCell ref="G32:H32"/>
    <mergeCell ref="I32:J32"/>
    <mergeCell ref="K32:M32"/>
    <mergeCell ref="G35:H35"/>
    <mergeCell ref="B38:C38"/>
    <mergeCell ref="D38:F38"/>
    <mergeCell ref="H38:I38"/>
    <mergeCell ref="J38:K38"/>
    <mergeCell ref="L38:M38"/>
    <mergeCell ref="E33:F33"/>
    <mergeCell ref="G33:H33"/>
    <mergeCell ref="C34:D34"/>
    <mergeCell ref="E34:F34"/>
    <mergeCell ref="G34:H34"/>
    <mergeCell ref="I34:J34"/>
    <mergeCell ref="K33:M33"/>
    <mergeCell ref="K34:M34"/>
    <mergeCell ref="B39:C39"/>
    <mergeCell ref="D39:F39"/>
    <mergeCell ref="H39:I39"/>
    <mergeCell ref="J39:K39"/>
    <mergeCell ref="L39:M39"/>
    <mergeCell ref="C40:D40"/>
    <mergeCell ref="E40:F40"/>
    <mergeCell ref="G40:H40"/>
    <mergeCell ref="I40:J40"/>
    <mergeCell ref="K40:M40"/>
    <mergeCell ref="G43:H43"/>
    <mergeCell ref="E41:F41"/>
    <mergeCell ref="G41:H41"/>
    <mergeCell ref="C42:D42"/>
    <mergeCell ref="E42:F42"/>
    <mergeCell ref="G42:H42"/>
    <mergeCell ref="I42:J42"/>
    <mergeCell ref="K41:M41"/>
    <mergeCell ref="K42:M42"/>
  </mergeCells>
  <phoneticPr fontId="2"/>
  <dataValidations disablePrompts="1" count="3">
    <dataValidation type="list" allowBlank="1" showInputMessage="1" showErrorMessage="1" sqref="M6:M7" xr:uid="{00000000-0002-0000-0300-000000000000}">
      <formula1>$O$4:$O$7</formula1>
    </dataValidation>
    <dataValidation type="list" allowBlank="1" showInputMessage="1" showErrorMessage="1" sqref="B35 B19 B27 B43" xr:uid="{00000000-0002-0000-0300-000001000000}">
      <formula1>#REF!</formula1>
    </dataValidation>
    <dataValidation imeMode="halfKatakana" allowBlank="1" showInputMessage="1" showErrorMessage="1" sqref="D30 D3 D14 D22 D38" xr:uid="{00000000-0002-0000-0300-000002000000}"/>
  </dataValidations>
  <printOptions horizontalCentered="1"/>
  <pageMargins left="0.59055118110236227" right="0.59055118110236227" top="0.59055118110236227" bottom="0.59055118110236227" header="0.51181102362204722"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99"/>
  </sheetPr>
  <dimension ref="A1:K42"/>
  <sheetViews>
    <sheetView showGridLines="0" showZeros="0" zoomScaleNormal="100" zoomScaleSheetLayoutView="100" workbookViewId="0">
      <selection activeCell="D34" sqref="D34"/>
    </sheetView>
  </sheetViews>
  <sheetFormatPr defaultColWidth="9" defaultRowHeight="12.75"/>
  <cols>
    <col min="1" max="1" width="4.3984375" style="8" customWidth="1"/>
    <col min="2" max="2" width="3.73046875" style="8" customWidth="1"/>
    <col min="3" max="3" width="6.73046875" style="8" customWidth="1"/>
    <col min="4" max="4" width="18.86328125" style="8" customWidth="1"/>
    <col min="5" max="5" width="16.265625" style="8" customWidth="1"/>
    <col min="6" max="6" width="7.46484375" style="8" customWidth="1"/>
    <col min="7" max="7" width="5.59765625" style="8" customWidth="1"/>
    <col min="8" max="8" width="13.86328125" style="8" customWidth="1"/>
    <col min="9" max="9" width="3.59765625" style="8" customWidth="1"/>
    <col min="10" max="10" width="3.73046875" style="8" customWidth="1"/>
    <col min="11" max="11" width="4.3984375" style="8" customWidth="1"/>
    <col min="12" max="16384" width="9" style="8"/>
  </cols>
  <sheetData>
    <row r="1" spans="1:10" ht="34.5" customHeight="1">
      <c r="B1" s="729" t="str">
        <f>①申込書!C2&amp;"　"&amp;①申込書!D2</f>
        <v>第３２回　北海道中学校新人陸上競技大会　</v>
      </c>
      <c r="C1" s="729"/>
      <c r="D1" s="729"/>
      <c r="E1" s="729"/>
      <c r="F1" s="729"/>
      <c r="G1" s="729"/>
      <c r="H1" s="729"/>
      <c r="I1" s="729"/>
      <c r="J1" s="729"/>
    </row>
    <row r="2" spans="1:10" ht="25.5" customHeight="1">
      <c r="B2" s="727" t="s">
        <v>73</v>
      </c>
      <c r="C2" s="727"/>
      <c r="D2" s="728"/>
      <c r="E2" s="728"/>
      <c r="F2" s="728"/>
      <c r="G2" s="728"/>
      <c r="H2" s="728"/>
      <c r="I2" s="728"/>
      <c r="J2" s="728"/>
    </row>
    <row r="3" spans="1:10" ht="25.5" customHeight="1">
      <c r="D3" s="387"/>
    </row>
    <row r="4" spans="1:10" ht="24.75" customHeight="1">
      <c r="B4" s="724" t="s">
        <v>74</v>
      </c>
      <c r="C4" s="725"/>
      <c r="D4" s="726"/>
      <c r="E4" s="730">
        <f>①申込書!$D$7</f>
        <v>0</v>
      </c>
      <c r="F4" s="731"/>
      <c r="G4" s="731"/>
      <c r="H4" s="731"/>
      <c r="I4" s="731"/>
      <c r="J4" s="732"/>
    </row>
    <row r="5" spans="1:10" ht="24.75" customHeight="1">
      <c r="B5" s="724" t="s">
        <v>75</v>
      </c>
      <c r="C5" s="725"/>
      <c r="D5" s="726"/>
      <c r="E5" s="730">
        <f>①申込書!$E$7</f>
        <v>0</v>
      </c>
      <c r="F5" s="731"/>
      <c r="G5" s="731"/>
      <c r="H5" s="731"/>
      <c r="I5" s="731"/>
      <c r="J5" s="732"/>
    </row>
    <row r="6" spans="1:10" ht="24.75" customHeight="1">
      <c r="B6" s="724" t="s">
        <v>987</v>
      </c>
      <c r="C6" s="725"/>
      <c r="D6" s="726"/>
      <c r="E6" s="730">
        <f>①申込書!$B$5</f>
        <v>0</v>
      </c>
      <c r="F6" s="731"/>
      <c r="G6" s="731"/>
      <c r="H6" s="731"/>
      <c r="I6" s="731"/>
      <c r="J6" s="732"/>
    </row>
    <row r="7" spans="1:10" ht="24.75" customHeight="1">
      <c r="B7" s="388"/>
      <c r="C7" s="388"/>
      <c r="D7" s="389"/>
      <c r="E7" s="390"/>
      <c r="F7" s="390"/>
      <c r="G7" s="390"/>
    </row>
    <row r="8" spans="1:10" ht="24.75" customHeight="1">
      <c r="B8" s="388"/>
      <c r="C8" s="734" t="s">
        <v>79</v>
      </c>
      <c r="D8" s="734"/>
      <c r="E8" s="741">
        <f>①申込書!I5</f>
        <v>0</v>
      </c>
      <c r="F8" s="742"/>
      <c r="G8" s="742"/>
      <c r="H8" s="742"/>
      <c r="I8" s="435"/>
    </row>
    <row r="9" spans="1:10" ht="24.75" customHeight="1">
      <c r="B9" s="388"/>
      <c r="C9" s="734" t="s">
        <v>80</v>
      </c>
      <c r="D9" s="734"/>
      <c r="E9" s="735">
        <f>①申込書!I7</f>
        <v>0</v>
      </c>
      <c r="F9" s="735"/>
      <c r="G9" s="735"/>
      <c r="H9" s="735"/>
      <c r="I9" s="735"/>
    </row>
    <row r="10" spans="1:10" ht="24.75" customHeight="1" thickBot="1">
      <c r="B10" s="391"/>
      <c r="C10" s="391"/>
      <c r="D10" s="391"/>
      <c r="F10" s="392" t="s">
        <v>96</v>
      </c>
    </row>
    <row r="11" spans="1:10" ht="24.75" customHeight="1">
      <c r="C11" s="393" t="s">
        <v>1120</v>
      </c>
      <c r="D11" s="394"/>
      <c r="E11" s="395">
        <v>1200</v>
      </c>
      <c r="F11" s="433"/>
      <c r="G11" s="145" t="s">
        <v>78</v>
      </c>
      <c r="H11" s="37">
        <f>E11*F11</f>
        <v>0</v>
      </c>
      <c r="I11" s="396" t="s">
        <v>76</v>
      </c>
    </row>
    <row r="12" spans="1:10" ht="24.75" customHeight="1" thickBot="1">
      <c r="C12" s="393" t="s">
        <v>1121</v>
      </c>
      <c r="D12" s="394"/>
      <c r="E12" s="395">
        <v>600</v>
      </c>
      <c r="F12" s="434"/>
      <c r="G12" s="145" t="s">
        <v>78</v>
      </c>
      <c r="H12" s="37">
        <f t="shared" ref="H12:H13" si="0">E12*F12</f>
        <v>0</v>
      </c>
      <c r="I12" s="396" t="s">
        <v>76</v>
      </c>
    </row>
    <row r="13" spans="1:10" ht="24.75" hidden="1" customHeight="1" thickBot="1">
      <c r="C13" s="397" t="s">
        <v>1122</v>
      </c>
      <c r="D13" s="398"/>
      <c r="E13" s="399">
        <v>1400</v>
      </c>
      <c r="F13" s="529"/>
      <c r="G13" s="400" t="s">
        <v>78</v>
      </c>
      <c r="H13" s="38">
        <f t="shared" si="0"/>
        <v>0</v>
      </c>
      <c r="I13" s="401" t="s">
        <v>76</v>
      </c>
    </row>
    <row r="14" spans="1:10" ht="24.75" customHeight="1">
      <c r="C14" s="736" t="s">
        <v>77</v>
      </c>
      <c r="D14" s="737"/>
      <c r="E14" s="737"/>
      <c r="F14" s="737"/>
      <c r="G14" s="738"/>
      <c r="H14" s="39">
        <f>SUM(H11:H13)</f>
        <v>0</v>
      </c>
      <c r="I14" s="402" t="s">
        <v>76</v>
      </c>
    </row>
    <row r="15" spans="1:10" ht="36.75" customHeight="1">
      <c r="C15" s="745" t="s">
        <v>1276</v>
      </c>
      <c r="D15" s="745"/>
      <c r="E15" s="745"/>
      <c r="F15" s="745"/>
      <c r="G15" s="745"/>
      <c r="H15" s="745"/>
      <c r="I15" s="745"/>
    </row>
    <row r="16" spans="1:10" ht="25.5" customHeight="1">
      <c r="A16" s="92"/>
      <c r="C16" s="744" t="s">
        <v>1125</v>
      </c>
      <c r="D16" s="744"/>
      <c r="E16" s="744"/>
      <c r="F16" s="744"/>
      <c r="G16" s="744"/>
      <c r="H16" s="744"/>
      <c r="I16" s="744"/>
    </row>
    <row r="17" spans="1:11" ht="6" customHeight="1">
      <c r="A17" s="92"/>
      <c r="C17" s="403"/>
      <c r="D17" s="404"/>
      <c r="E17" s="404"/>
      <c r="F17" s="404"/>
      <c r="G17" s="404"/>
      <c r="H17" s="404"/>
    </row>
    <row r="18" spans="1:11" ht="6" customHeight="1">
      <c r="A18" s="92"/>
      <c r="C18" s="405"/>
      <c r="D18" s="404"/>
      <c r="E18" s="404"/>
      <c r="F18" s="404"/>
      <c r="G18" s="404"/>
      <c r="H18" s="404"/>
    </row>
    <row r="19" spans="1:11" ht="18.600000000000001" customHeight="1">
      <c r="B19" s="406" t="s">
        <v>1123</v>
      </c>
    </row>
    <row r="20" spans="1:11" ht="18.600000000000001" customHeight="1">
      <c r="B20" s="406" t="s">
        <v>1277</v>
      </c>
      <c r="C20" s="406"/>
      <c r="D20" s="407"/>
      <c r="E20" s="407"/>
      <c r="F20" s="407"/>
      <c r="G20" s="407"/>
      <c r="H20" s="407"/>
      <c r="I20" s="407"/>
      <c r="J20" s="407"/>
      <c r="K20" s="407"/>
    </row>
    <row r="21" spans="1:11" ht="18.600000000000001" customHeight="1">
      <c r="B21" s="406" t="s">
        <v>1088</v>
      </c>
      <c r="C21" s="406"/>
    </row>
    <row r="22" spans="1:11" ht="18.600000000000001" customHeight="1">
      <c r="B22" s="406" t="s">
        <v>1124</v>
      </c>
      <c r="C22" s="406"/>
    </row>
    <row r="23" spans="1:11" ht="18.600000000000001" customHeight="1">
      <c r="C23" s="408"/>
      <c r="E23" s="409"/>
    </row>
    <row r="24" spans="1:11" ht="18.600000000000001" customHeight="1">
      <c r="B24" s="410"/>
      <c r="C24" s="409" t="s">
        <v>1275</v>
      </c>
    </row>
    <row r="25" spans="1:11" ht="18.600000000000001" customHeight="1">
      <c r="B25" s="410"/>
      <c r="C25" s="411"/>
    </row>
    <row r="26" spans="1:11" s="387" customFormat="1">
      <c r="C26" s="387" t="s">
        <v>1280</v>
      </c>
    </row>
    <row r="27" spans="1:11" s="387" customFormat="1">
      <c r="C27" s="387" t="s">
        <v>1281</v>
      </c>
    </row>
    <row r="28" spans="1:11" s="387" customFormat="1"/>
    <row r="29" spans="1:11" ht="12.75" hidden="1" customHeight="1">
      <c r="C29" s="412"/>
      <c r="D29" s="413"/>
      <c r="E29" s="413"/>
      <c r="F29" s="413"/>
      <c r="G29" s="413"/>
      <c r="H29" s="413"/>
      <c r="I29" s="414"/>
    </row>
    <row r="30" spans="1:11" ht="18.600000000000001" hidden="1" customHeight="1">
      <c r="C30" s="415" t="s">
        <v>1278</v>
      </c>
      <c r="D30" s="416"/>
      <c r="E30" s="416"/>
      <c r="F30" s="416"/>
      <c r="G30" s="416"/>
      <c r="H30" s="416"/>
      <c r="I30" s="417"/>
    </row>
    <row r="31" spans="1:11" ht="18.600000000000001" hidden="1" customHeight="1">
      <c r="C31" s="415"/>
      <c r="D31" s="743" t="s">
        <v>1279</v>
      </c>
      <c r="E31" s="743"/>
      <c r="F31" s="743"/>
      <c r="G31" s="743"/>
      <c r="H31" s="743"/>
      <c r="I31" s="418"/>
    </row>
    <row r="32" spans="1:11" ht="18.600000000000001" hidden="1" customHeight="1">
      <c r="C32" s="415"/>
      <c r="D32" s="743"/>
      <c r="E32" s="743"/>
      <c r="F32" s="743"/>
      <c r="G32" s="743"/>
      <c r="H32" s="743"/>
      <c r="I32" s="418"/>
    </row>
    <row r="33" spans="2:10" ht="12.75" hidden="1" customHeight="1">
      <c r="C33" s="419"/>
      <c r="D33" s="420"/>
      <c r="E33" s="420"/>
      <c r="F33" s="420"/>
      <c r="G33" s="420"/>
      <c r="H33" s="421"/>
      <c r="I33" s="422"/>
    </row>
    <row r="34" spans="2:10" ht="29.25" customHeight="1"/>
    <row r="35" spans="2:10" ht="25.5" hidden="1" customHeight="1">
      <c r="B35" s="423" t="s">
        <v>95</v>
      </c>
      <c r="C35" s="424"/>
      <c r="D35" s="425"/>
      <c r="E35" s="425"/>
      <c r="F35" s="425"/>
      <c r="G35" s="425"/>
      <c r="H35" s="425"/>
      <c r="I35" s="425"/>
      <c r="J35" s="425"/>
    </row>
    <row r="36" spans="2:10" ht="12" hidden="1" customHeight="1">
      <c r="B36" s="426"/>
      <c r="C36" s="427"/>
      <c r="D36" s="413"/>
      <c r="E36" s="413"/>
      <c r="F36" s="413"/>
      <c r="G36" s="413"/>
      <c r="H36" s="413"/>
      <c r="I36" s="413"/>
      <c r="J36" s="414"/>
    </row>
    <row r="37" spans="2:10" ht="30" hidden="1" customHeight="1">
      <c r="B37" s="428"/>
      <c r="C37" s="429" t="s">
        <v>83</v>
      </c>
      <c r="D37" s="93"/>
      <c r="E37" s="146"/>
      <c r="F37" s="146"/>
      <c r="G37" s="146"/>
      <c r="H37" s="146"/>
      <c r="I37" s="391"/>
      <c r="J37" s="418"/>
    </row>
    <row r="38" spans="2:10" ht="30" hidden="1" customHeight="1">
      <c r="B38" s="428"/>
      <c r="C38" s="13" t="s">
        <v>97</v>
      </c>
      <c r="D38" s="739"/>
      <c r="E38" s="739"/>
      <c r="F38" s="739"/>
      <c r="G38" s="739"/>
      <c r="H38" s="739"/>
      <c r="I38" s="431"/>
      <c r="J38" s="418"/>
    </row>
    <row r="39" spans="2:10" ht="30" hidden="1" customHeight="1">
      <c r="B39" s="428"/>
      <c r="C39" s="430"/>
      <c r="D39" s="740"/>
      <c r="E39" s="740"/>
      <c r="F39" s="740"/>
      <c r="G39" s="740"/>
      <c r="H39" s="740"/>
      <c r="I39" s="431"/>
      <c r="J39" s="418"/>
    </row>
    <row r="40" spans="2:10" ht="30" hidden="1" customHeight="1">
      <c r="B40" s="428"/>
      <c r="C40" s="13" t="s">
        <v>98</v>
      </c>
      <c r="D40" s="733">
        <f>E8</f>
        <v>0</v>
      </c>
      <c r="E40" s="733"/>
      <c r="F40" s="733"/>
      <c r="G40" s="733"/>
      <c r="H40" s="413" t="s">
        <v>82</v>
      </c>
      <c r="J40" s="418"/>
    </row>
    <row r="41" spans="2:10" ht="12" hidden="1" customHeight="1">
      <c r="B41" s="432"/>
      <c r="C41" s="425"/>
      <c r="D41" s="425"/>
      <c r="E41" s="425"/>
      <c r="F41" s="425"/>
      <c r="G41" s="425"/>
      <c r="H41" s="425"/>
      <c r="I41" s="425"/>
      <c r="J41" s="422"/>
    </row>
    <row r="42" spans="2:10" hidden="1"/>
  </sheetData>
  <sheetProtection selectLockedCells="1"/>
  <mergeCells count="20">
    <mergeCell ref="D40:G40"/>
    <mergeCell ref="C8:D8"/>
    <mergeCell ref="C9:D9"/>
    <mergeCell ref="E9:I9"/>
    <mergeCell ref="C14:G14"/>
    <mergeCell ref="D38:H38"/>
    <mergeCell ref="D39:H39"/>
    <mergeCell ref="E8:H8"/>
    <mergeCell ref="D31:H31"/>
    <mergeCell ref="C16:I16"/>
    <mergeCell ref="C15:I15"/>
    <mergeCell ref="D32:H32"/>
    <mergeCell ref="B6:D6"/>
    <mergeCell ref="B2:J2"/>
    <mergeCell ref="B1:J1"/>
    <mergeCell ref="E4:J4"/>
    <mergeCell ref="E5:J5"/>
    <mergeCell ref="B4:D4"/>
    <mergeCell ref="B5:D5"/>
    <mergeCell ref="E6:J6"/>
  </mergeCells>
  <phoneticPr fontId="2"/>
  <printOptions horizontalCentered="1"/>
  <pageMargins left="0.78740157480314965" right="0.78740157480314965" top="0.78740157480314965" bottom="0.59055118110236227" header="0.51181102362204722" footer="0.51181102362204722"/>
  <pageSetup paperSize="9" scale="96"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3" tint="0.59999389629810485"/>
  </sheetPr>
  <dimension ref="A1:CS537"/>
  <sheetViews>
    <sheetView showGridLines="0" zoomScaleNormal="100" workbookViewId="0">
      <selection activeCell="CC6" sqref="CC6"/>
    </sheetView>
  </sheetViews>
  <sheetFormatPr defaultColWidth="8.86328125" defaultRowHeight="12"/>
  <cols>
    <col min="1" max="1" width="1.3984375" style="141" customWidth="1"/>
    <col min="2" max="2" width="4.1328125" style="15" customWidth="1"/>
    <col min="3" max="3" width="3.59765625" style="15" customWidth="1"/>
    <col min="4" max="4" width="7.796875" style="15" customWidth="1"/>
    <col min="5" max="8" width="2.1328125" style="15" customWidth="1"/>
    <col min="9" max="10" width="2.1328125" style="15" hidden="1" customWidth="1"/>
    <col min="11" max="14" width="2.1328125" style="15" customWidth="1"/>
    <col min="15" max="15" width="2.1328125" style="17" hidden="1" customWidth="1"/>
    <col min="16" max="16" width="2.1328125" style="15" customWidth="1"/>
    <col min="17" max="27" width="1.53125" style="15" customWidth="1"/>
    <col min="28" max="28" width="1.59765625" style="15" customWidth="1"/>
    <col min="29" max="29" width="2.3984375" style="141" bestFit="1" customWidth="1"/>
    <col min="30" max="31" width="1.86328125" style="141" hidden="1" customWidth="1"/>
    <col min="32" max="32" width="8.73046875" style="141" customWidth="1"/>
    <col min="33" max="33" width="8.73046875" style="141" hidden="1" customWidth="1"/>
    <col min="34" max="34" width="15.3984375" style="141" hidden="1" customWidth="1"/>
    <col min="35" max="56" width="1.59765625" style="141" customWidth="1"/>
    <col min="57" max="57" width="5" style="141" customWidth="1"/>
    <col min="58" max="69" width="1.59765625" style="141" customWidth="1"/>
    <col min="70" max="70" width="5.265625" style="141" customWidth="1"/>
    <col min="71" max="76" width="1.59765625" style="141" customWidth="1"/>
    <col min="77" max="77" width="1.46484375" style="141" customWidth="1"/>
    <col min="78" max="79" width="4" style="141" customWidth="1"/>
    <col min="80" max="80" width="1.46484375" style="141" customWidth="1"/>
    <col min="81" max="82" width="4" style="141" customWidth="1"/>
    <col min="83" max="83" width="75.3984375" style="15" customWidth="1"/>
    <col min="84" max="84" width="22" style="15" customWidth="1"/>
    <col min="85" max="85" width="4.86328125" style="15" customWidth="1"/>
    <col min="86" max="86" width="5.46484375" style="15" bestFit="1" customWidth="1"/>
    <col min="87" max="87" width="1.86328125" style="15" customWidth="1"/>
    <col min="88" max="88" width="9.1328125" style="15" bestFit="1" customWidth="1"/>
    <col min="89" max="89" width="4.86328125" style="15" customWidth="1"/>
    <col min="90" max="90" width="1.86328125" style="15" customWidth="1"/>
    <col min="91" max="91" width="7" style="15" bestFit="1" customWidth="1"/>
    <col min="92" max="92" width="1.86328125" style="15" customWidth="1"/>
    <col min="93" max="93" width="5.265625" style="15" bestFit="1" customWidth="1"/>
    <col min="94" max="94" width="8.73046875" style="15" bestFit="1" customWidth="1"/>
    <col min="95" max="95" width="8.86328125" style="15"/>
    <col min="96" max="96" width="3.46484375" style="15" customWidth="1"/>
    <col min="97" max="97" width="5" style="15" customWidth="1"/>
    <col min="98" max="16384" width="8.86328125" style="15"/>
  </cols>
  <sheetData>
    <row r="1" spans="1:97" ht="18.75">
      <c r="B1" s="70" t="s">
        <v>1040</v>
      </c>
      <c r="AC1" s="142" t="s">
        <v>1067</v>
      </c>
      <c r="BE1" s="142" t="s">
        <v>1068</v>
      </c>
      <c r="BR1" s="142" t="s">
        <v>1069</v>
      </c>
      <c r="BS1" s="142"/>
      <c r="BZ1" s="142" t="s">
        <v>1236</v>
      </c>
      <c r="CC1" s="142" t="s">
        <v>1384</v>
      </c>
    </row>
    <row r="2" spans="1:97" s="14" customFormat="1" ht="12" customHeight="1">
      <c r="A2" s="69"/>
      <c r="B2" s="758" t="s">
        <v>101</v>
      </c>
      <c r="C2" s="760" t="s">
        <v>1037</v>
      </c>
      <c r="D2" s="756" t="s">
        <v>99</v>
      </c>
      <c r="E2" s="762" t="s">
        <v>1391</v>
      </c>
      <c r="F2" s="758" t="s">
        <v>102</v>
      </c>
      <c r="G2" s="758" t="s">
        <v>100</v>
      </c>
      <c r="H2" s="758" t="s">
        <v>103</v>
      </c>
      <c r="I2" s="272"/>
      <c r="J2" s="272" t="s">
        <v>1116</v>
      </c>
      <c r="K2" s="760" t="s">
        <v>1032</v>
      </c>
      <c r="L2" s="760" t="s">
        <v>1031</v>
      </c>
      <c r="M2" s="766" t="s">
        <v>104</v>
      </c>
      <c r="N2" s="758" t="s">
        <v>105</v>
      </c>
      <c r="O2" s="768"/>
      <c r="P2" s="764" t="s">
        <v>1038</v>
      </c>
      <c r="Q2" s="756" t="s">
        <v>106</v>
      </c>
      <c r="R2" s="764" t="s">
        <v>1035</v>
      </c>
      <c r="S2" s="752" t="s">
        <v>1039</v>
      </c>
      <c r="T2" s="754" t="s">
        <v>237</v>
      </c>
      <c r="U2" s="756" t="s">
        <v>107</v>
      </c>
      <c r="V2" s="764" t="s">
        <v>1035</v>
      </c>
      <c r="W2" s="752" t="s">
        <v>1039</v>
      </c>
      <c r="X2" s="754" t="s">
        <v>237</v>
      </c>
      <c r="Y2" s="756" t="s">
        <v>108</v>
      </c>
      <c r="Z2" s="764" t="s">
        <v>1035</v>
      </c>
      <c r="AA2" s="752" t="s">
        <v>1039</v>
      </c>
      <c r="AB2" s="68"/>
      <c r="AC2" s="749" t="s">
        <v>72</v>
      </c>
      <c r="AD2" s="750" t="s">
        <v>6</v>
      </c>
      <c r="AE2" s="748" t="s">
        <v>63</v>
      </c>
      <c r="AF2" s="748" t="s">
        <v>987</v>
      </c>
      <c r="AG2" s="748" t="s">
        <v>933</v>
      </c>
      <c r="AH2" s="748" t="s">
        <v>934</v>
      </c>
      <c r="AI2" s="748" t="s">
        <v>93</v>
      </c>
      <c r="AJ2" s="748"/>
      <c r="AK2" s="748"/>
      <c r="AL2" s="748"/>
      <c r="AM2" s="748" t="s">
        <v>94</v>
      </c>
      <c r="AN2" s="748"/>
      <c r="AO2" s="748"/>
      <c r="AP2" s="748"/>
      <c r="AQ2" s="481" t="s">
        <v>50</v>
      </c>
      <c r="AR2" s="750" t="s">
        <v>47</v>
      </c>
      <c r="AS2" s="751" t="s">
        <v>67</v>
      </c>
      <c r="AT2" s="481" t="s">
        <v>47</v>
      </c>
      <c r="AU2" s="750" t="s">
        <v>87</v>
      </c>
      <c r="AV2" s="750"/>
      <c r="AW2" s="750"/>
      <c r="AX2" s="750"/>
      <c r="AY2" s="750" t="s">
        <v>91</v>
      </c>
      <c r="AZ2" s="750"/>
      <c r="BA2" s="750" t="s">
        <v>92</v>
      </c>
      <c r="BB2" s="750"/>
      <c r="BC2" s="746" t="s">
        <v>1042</v>
      </c>
      <c r="BD2" s="143"/>
      <c r="BE2" s="774" t="s">
        <v>1049</v>
      </c>
      <c r="BF2" s="774" t="s">
        <v>1050</v>
      </c>
      <c r="BG2" s="774" t="s">
        <v>1060</v>
      </c>
      <c r="BH2" s="774" t="s">
        <v>1051</v>
      </c>
      <c r="BI2" s="774" t="s">
        <v>1052</v>
      </c>
      <c r="BJ2" s="774" t="s">
        <v>1053</v>
      </c>
      <c r="BK2" s="774" t="s">
        <v>1054</v>
      </c>
      <c r="BL2" s="774" t="s">
        <v>1055</v>
      </c>
      <c r="BM2" s="774" t="s">
        <v>1056</v>
      </c>
      <c r="BN2" s="774" t="s">
        <v>1057</v>
      </c>
      <c r="BO2" s="774" t="s">
        <v>1058</v>
      </c>
      <c r="BP2" s="774" t="s">
        <v>1055</v>
      </c>
      <c r="BQ2" s="143"/>
      <c r="BR2" s="775" t="s">
        <v>1043</v>
      </c>
      <c r="BS2" s="773" t="s">
        <v>999</v>
      </c>
      <c r="BT2" s="773" t="s">
        <v>1044</v>
      </c>
      <c r="BU2" s="773" t="s">
        <v>1045</v>
      </c>
      <c r="BV2" s="772" t="s">
        <v>1046</v>
      </c>
      <c r="BW2" s="772" t="s">
        <v>1047</v>
      </c>
      <c r="BX2" s="770" t="s">
        <v>1048</v>
      </c>
      <c r="BY2" s="483"/>
      <c r="BZ2" s="485" t="s">
        <v>1233</v>
      </c>
      <c r="CA2" s="485" t="s">
        <v>1234</v>
      </c>
      <c r="CB2" s="483"/>
      <c r="CC2" s="485" t="s">
        <v>1385</v>
      </c>
      <c r="CD2" s="485"/>
      <c r="CE2" s="69"/>
    </row>
    <row r="3" spans="1:97" ht="12" customHeight="1">
      <c r="A3" s="143"/>
      <c r="B3" s="759"/>
      <c r="C3" s="761"/>
      <c r="D3" s="757"/>
      <c r="E3" s="763"/>
      <c r="F3" s="759"/>
      <c r="G3" s="759"/>
      <c r="H3" s="759"/>
      <c r="I3" s="273"/>
      <c r="J3" s="273" t="s">
        <v>1115</v>
      </c>
      <c r="K3" s="761"/>
      <c r="L3" s="761"/>
      <c r="M3" s="767"/>
      <c r="N3" s="759"/>
      <c r="O3" s="769"/>
      <c r="P3" s="765"/>
      <c r="Q3" s="757"/>
      <c r="R3" s="765"/>
      <c r="S3" s="753"/>
      <c r="T3" s="755"/>
      <c r="U3" s="757"/>
      <c r="V3" s="765"/>
      <c r="W3" s="753"/>
      <c r="X3" s="755"/>
      <c r="Y3" s="757"/>
      <c r="Z3" s="765"/>
      <c r="AA3" s="753"/>
      <c r="AB3" s="68"/>
      <c r="AC3" s="749"/>
      <c r="AD3" s="750"/>
      <c r="AE3" s="748"/>
      <c r="AF3" s="748"/>
      <c r="AG3" s="748"/>
      <c r="AH3" s="748"/>
      <c r="AI3" s="480" t="s">
        <v>68</v>
      </c>
      <c r="AJ3" s="480" t="s">
        <v>69</v>
      </c>
      <c r="AK3" s="480" t="s">
        <v>70</v>
      </c>
      <c r="AL3" s="480" t="s">
        <v>71</v>
      </c>
      <c r="AM3" s="480" t="s">
        <v>68</v>
      </c>
      <c r="AN3" s="480" t="s">
        <v>69</v>
      </c>
      <c r="AO3" s="480" t="s">
        <v>70</v>
      </c>
      <c r="AP3" s="480" t="s">
        <v>71</v>
      </c>
      <c r="AQ3" s="481" t="s">
        <v>49</v>
      </c>
      <c r="AR3" s="750"/>
      <c r="AS3" s="751"/>
      <c r="AT3" s="481" t="s">
        <v>50</v>
      </c>
      <c r="AU3" s="481" t="s">
        <v>84</v>
      </c>
      <c r="AV3" s="481" t="s">
        <v>85</v>
      </c>
      <c r="AW3" s="481" t="s">
        <v>86</v>
      </c>
      <c r="AX3" s="481" t="s">
        <v>88</v>
      </c>
      <c r="AY3" s="481" t="s">
        <v>89</v>
      </c>
      <c r="AZ3" s="481" t="s">
        <v>90</v>
      </c>
      <c r="BA3" s="481" t="s">
        <v>89</v>
      </c>
      <c r="BB3" s="481" t="s">
        <v>90</v>
      </c>
      <c r="BC3" s="747"/>
      <c r="BD3" s="144"/>
      <c r="BE3" s="774"/>
      <c r="BF3" s="774"/>
      <c r="BG3" s="774"/>
      <c r="BH3" s="774"/>
      <c r="BI3" s="774"/>
      <c r="BJ3" s="774"/>
      <c r="BK3" s="774"/>
      <c r="BL3" s="774"/>
      <c r="BM3" s="774"/>
      <c r="BN3" s="774"/>
      <c r="BO3" s="774"/>
      <c r="BP3" s="774"/>
      <c r="BQ3" s="144"/>
      <c r="BR3" s="775"/>
      <c r="BS3" s="773"/>
      <c r="BT3" s="773"/>
      <c r="BU3" s="773"/>
      <c r="BV3" s="772"/>
      <c r="BW3" s="772"/>
      <c r="BX3" s="771"/>
      <c r="BY3" s="484"/>
      <c r="BZ3" s="486" t="s">
        <v>1235</v>
      </c>
      <c r="CA3" s="486" t="s">
        <v>1235</v>
      </c>
      <c r="CB3" s="484"/>
      <c r="CC3" s="486" t="s">
        <v>1386</v>
      </c>
      <c r="CD3" s="486" t="s">
        <v>112</v>
      </c>
      <c r="CE3" s="67"/>
      <c r="CF3" s="63" t="s">
        <v>111</v>
      </c>
      <c r="CG3" s="63" t="s">
        <v>932</v>
      </c>
      <c r="CH3" s="63" t="s">
        <v>112</v>
      </c>
      <c r="CI3" s="56"/>
      <c r="CJ3" s="60" t="s">
        <v>113</v>
      </c>
      <c r="CK3" s="60" t="s">
        <v>110</v>
      </c>
      <c r="CL3" s="56"/>
      <c r="CM3" s="56" t="s">
        <v>66</v>
      </c>
      <c r="CN3" s="56"/>
      <c r="CO3" s="56" t="s">
        <v>104</v>
      </c>
      <c r="CP3" s="56"/>
      <c r="CQ3" s="56"/>
      <c r="CR3" s="60" t="s">
        <v>114</v>
      </c>
      <c r="CS3" s="60" t="s">
        <v>110</v>
      </c>
    </row>
    <row r="4" spans="1:97">
      <c r="A4" s="143"/>
      <c r="B4" s="57">
        <v>1</v>
      </c>
      <c r="C4" s="436" t="str">
        <f>IF(G4="","",VLOOKUP(D4,①申込書!$E$80:$G$850,2,0))</f>
        <v/>
      </c>
      <c r="D4" s="436" t="str">
        <f>IF($G4="","",①申込書!$B$5)</f>
        <v/>
      </c>
      <c r="E4" s="436" t="str">
        <f>IF($G4="","",①申込書!$B$7)</f>
        <v/>
      </c>
      <c r="F4" s="436"/>
      <c r="G4" s="436" t="str">
        <f>IFERROR(VLOOKUP($B4,①申込書!$A$11:$BD$70,45,0),"")</f>
        <v/>
      </c>
      <c r="H4" s="436" t="str">
        <f>IFERROR(VLOOKUP($B4,①申込書!$A$11:$BD$70,5,0)&amp;" "&amp;VLOOKUP($B4,①申込書!$A$11:$BD$70,6,0),"")</f>
        <v/>
      </c>
      <c r="I4" s="437"/>
      <c r="J4" s="437"/>
      <c r="K4" s="436" t="str">
        <f>IF(COUNTIF($Q4:$AA4,"*男*")&lt;&gt;0,"男",IF(COUNTIF($Q4:$AA4,"*女*")&lt;&gt;0,"女",""))</f>
        <v/>
      </c>
      <c r="L4" s="436" t="str">
        <f>IF(K4="男",1,IF(K4="女",2,""))</f>
        <v/>
      </c>
      <c r="M4" s="436" t="str">
        <f>IFERROR(VLOOKUP($B4,①申込書!$A$11:$BD$70,7,0),"")</f>
        <v/>
      </c>
      <c r="N4" s="436" t="str">
        <f>IFERROR(VLOOKUP($B4,①申込書!$A$11:$BD$70,13,0),"")</f>
        <v/>
      </c>
      <c r="O4" s="438"/>
      <c r="P4" s="439" t="str">
        <f>IF($G4="","",①申込書!$D$7)</f>
        <v/>
      </c>
      <c r="Q4" s="436" t="str">
        <f>IFERROR(VLOOKUP($B4,①申込書!$A$11:$BD$70,46,0),"")</f>
        <v/>
      </c>
      <c r="R4" s="439" t="str">
        <f>IF(Q4="","",VLOOKUP(Q4,全集約!$CF$4:$CG$44,2,0))</f>
        <v/>
      </c>
      <c r="S4" s="436" t="str">
        <f>IFERROR(VLOOKUP($B4,①申込書!$A$11:$BD$70,24,0),"")</f>
        <v/>
      </c>
      <c r="T4" s="440" t="str">
        <f>IFERROR(VLOOKUP($B4,①申込書!$A$11:$BD$70,25,0),"")</f>
        <v/>
      </c>
      <c r="U4" s="436" t="str">
        <f>IFERROR(VLOOKUP($B4,①申込書!$A$11:$BD$70,47,0),"")</f>
        <v/>
      </c>
      <c r="V4" s="439" t="str">
        <f>IF(U4="","",VLOOKUP(U4,全集約!$CF$4:$CG$44,2,0))</f>
        <v/>
      </c>
      <c r="W4" s="436" t="str">
        <f>IFERROR(VLOOKUP($B4,①申込書!$A$11:$BD$70,34,0),"")</f>
        <v/>
      </c>
      <c r="X4" s="440" t="str">
        <f>IFERROR(VLOOKUP($B4,①申込書!$A$11:$BD$70,35,0),"")</f>
        <v/>
      </c>
      <c r="Y4" s="436" t="str">
        <f>IFERROR(VLOOKUP($B4,①申込書!$A$11:$BD$70,48,0),"")</f>
        <v/>
      </c>
      <c r="Z4" s="439" t="str">
        <f>IF(Y4="","",VLOOKUP(Y4,全集約!$CF$4:$CG$44,2,0))</f>
        <v/>
      </c>
      <c r="AA4" s="441" t="str">
        <f>IF($Y4="中学男子4X100mR",①申込書!$X$57,IF($Y4="中学女子4X100mR",①申込書!$X$58,""))</f>
        <v/>
      </c>
      <c r="AC4" s="442" t="e">
        <f>VLOOKUP(AD4,①申込書!$N$81:$O$101,2,0)</f>
        <v>#N/A</v>
      </c>
      <c r="AD4" s="443">
        <f>①申込書!$D$7</f>
        <v>0</v>
      </c>
      <c r="AE4" s="443">
        <f>①申込書!$E$7</f>
        <v>0</v>
      </c>
      <c r="AF4" s="444">
        <f>①申込書!$B$5</f>
        <v>0</v>
      </c>
      <c r="AG4" s="444">
        <f>①申込書!$F$5</f>
        <v>0</v>
      </c>
      <c r="AH4" s="444">
        <f>①申込書!$I$5</f>
        <v>0</v>
      </c>
      <c r="AI4" s="445">
        <f>①申込書!$D$57</f>
        <v>0</v>
      </c>
      <c r="AJ4" s="445">
        <f>①申込書!$E$57</f>
        <v>0</v>
      </c>
      <c r="AK4" s="444">
        <f>①申込書!$F$57</f>
        <v>0</v>
      </c>
      <c r="AL4" s="445">
        <f>①申込書!$G$57</f>
        <v>0</v>
      </c>
      <c r="AM4" s="445">
        <f>①申込書!$D$58</f>
        <v>0</v>
      </c>
      <c r="AN4" s="445">
        <f>①申込書!$E$58</f>
        <v>0</v>
      </c>
      <c r="AO4" s="444">
        <f>①申込書!$F$58</f>
        <v>0</v>
      </c>
      <c r="AP4" s="445">
        <f>①申込書!$G$58</f>
        <v>0</v>
      </c>
      <c r="AQ4" s="445">
        <f>SUM(AI4:AK4,AM4:AO4)</f>
        <v>0</v>
      </c>
      <c r="AR4" s="445">
        <f>AT4-AS4</f>
        <v>0</v>
      </c>
      <c r="AS4" s="445">
        <f>①申込書!$F$56*AQ4</f>
        <v>0</v>
      </c>
      <c r="AT4" s="445">
        <f>①申込書!$H$59</f>
        <v>0</v>
      </c>
      <c r="AU4" s="444">
        <f>②プロ等申込!F11</f>
        <v>0</v>
      </c>
      <c r="AV4" s="444">
        <f>②プロ等申込!F12</f>
        <v>0</v>
      </c>
      <c r="AW4" s="444">
        <f>②プロ等申込!F13</f>
        <v>0</v>
      </c>
      <c r="AX4" s="446">
        <f>②プロ等申込!H14</f>
        <v>0</v>
      </c>
      <c r="AY4" s="444"/>
      <c r="AZ4" s="444"/>
      <c r="BA4" s="444"/>
      <c r="BB4" s="444"/>
      <c r="BC4" s="442">
        <f>①申込書!I7</f>
        <v>0</v>
      </c>
      <c r="BD4" s="528"/>
      <c r="BE4" s="443" t="str">
        <f>IFERROR(INDEX(①申込書!$C$11:$AV$54,MATCH(1,①申込書!$AJ$11:$AJ$54,0),43),"")</f>
        <v/>
      </c>
      <c r="BF4" s="443" t="str">
        <f>IFERROR(INDEX(①申込書!$C$11:$AV$54,MATCH(1,①申込書!$AJ$11:$AJ$54,0),3)&amp;" "&amp;INDEX(①申込書!$C$11:$AV$54,MATCH(1,①申込書!$AJ$11:$AJ$54,0),4),"")</f>
        <v/>
      </c>
      <c r="BG4" s="443" t="str">
        <f>IFERROR(INDEX(①申込書!$C$11:$AV$54,MATCH(1,①申込書!$AJ$11:$AJ$54,0),5),"")</f>
        <v/>
      </c>
      <c r="BH4" s="443" t="str">
        <f>IF($BE4="","",①申込書!$D$7)</f>
        <v/>
      </c>
      <c r="BI4" s="443" t="str">
        <f>IF($BE4="","",①申込書!$B$7)</f>
        <v/>
      </c>
      <c r="BJ4" s="443" t="str">
        <f>IFERROR(INDEX(①申込書!$C$11:$AV$54,MATCH(1,①申込書!$AJ$11:$AJ$54,0),41),"")</f>
        <v/>
      </c>
      <c r="BK4" s="447" t="str">
        <f>IFERROR(VLOOKUP(1,①申込書!$AJ$11:$AP$54,2,0),"")</f>
        <v/>
      </c>
      <c r="BL4" s="448" t="str">
        <f>IFERROR(VLOOKUP(1,①申込書!$AJ$11:$AP$54,3,0),"")</f>
        <v/>
      </c>
      <c r="BM4" s="448" t="str">
        <f>IFERROR(VLOOKUP(1,①申込書!$AJ$11:$AP$54,4,0),"")</f>
        <v/>
      </c>
      <c r="BN4" s="448" t="str">
        <f>IFERROR(VLOOKUP(1,①申込書!$AJ$11:$AP$54,5,0),"")</f>
        <v/>
      </c>
      <c r="BO4" s="447" t="str">
        <f>IFERROR(VLOOKUP(1,①申込書!$AJ$11:$AP$54,6,0),"")</f>
        <v/>
      </c>
      <c r="BP4" s="443" t="str">
        <f>IFERROR(VLOOKUP(1,①申込書!$AJ$11:$AP$54,7,0),"")</f>
        <v/>
      </c>
      <c r="BR4" s="449" t="str">
        <f>IF(①申込書!C62="","無",①申込書!C62)</f>
        <v>無</v>
      </c>
      <c r="BS4" s="449" t="str">
        <f>IF($BR4="無","",①申込書!$B$5)</f>
        <v/>
      </c>
      <c r="BT4" s="450" t="str">
        <f>IF($BR4="無","",①申込書!D62)</f>
        <v/>
      </c>
      <c r="BU4" s="450" t="str">
        <f>IF($BR4="無","",①申込書!E62)</f>
        <v/>
      </c>
      <c r="BV4" s="449" t="str">
        <f>IF($BR4="無","",①申込書!F62)</f>
        <v/>
      </c>
      <c r="BW4" s="449" t="str">
        <f>IF($BR4="無","",①申込書!G62)</f>
        <v/>
      </c>
      <c r="BX4" s="449" t="str">
        <f>IF($BR4="無","",①申込書!H62)</f>
        <v/>
      </c>
      <c r="BY4" s="482"/>
      <c r="BZ4" s="449">
        <f>①申込書!X57</f>
        <v>0</v>
      </c>
      <c r="CA4" s="449">
        <f>①申込書!X58</f>
        <v>0</v>
      </c>
      <c r="CB4" s="482"/>
      <c r="CC4" s="449" t="str">
        <f>IF(①申込書!J59="○","バス",IF(①申込書!J60="○","ﾏｲｸﾛ",IF(①申込書!J61="○","","未記入")))</f>
        <v>未記入</v>
      </c>
      <c r="CD4" s="449">
        <f>①申込書!I63</f>
        <v>0</v>
      </c>
      <c r="CE4" s="67"/>
      <c r="CF4" s="61"/>
      <c r="CG4" s="61"/>
      <c r="CH4" s="61"/>
      <c r="CJ4" s="66"/>
      <c r="CK4" s="66"/>
      <c r="CM4" s="61"/>
      <c r="CO4" s="61"/>
      <c r="CR4" s="61"/>
      <c r="CS4" s="61"/>
    </row>
    <row r="5" spans="1:97" ht="12.75">
      <c r="A5" s="143"/>
      <c r="B5" s="71">
        <v>2</v>
      </c>
      <c r="C5" s="451" t="str">
        <f>IF(G5="","",VLOOKUP(D5,①申込書!$E$80:$G$850,2,0))</f>
        <v/>
      </c>
      <c r="D5" s="451" t="str">
        <f>IF($G5="","",①申込書!$B$5)</f>
        <v/>
      </c>
      <c r="E5" s="451" t="str">
        <f>IF($G5="","",①申込書!$B$7)</f>
        <v/>
      </c>
      <c r="F5" s="451"/>
      <c r="G5" s="451" t="str">
        <f>IFERROR(VLOOKUP($B5,①申込書!$A$11:$BD$70,45,0),"")</f>
        <v/>
      </c>
      <c r="H5" s="451" t="str">
        <f>IFERROR(VLOOKUP($B5,①申込書!$A$11:$BD$70,5,0)&amp;" "&amp;VLOOKUP($B5,①申込書!$A$11:$BD$70,6,0),"")</f>
        <v/>
      </c>
      <c r="I5" s="452"/>
      <c r="J5" s="452"/>
      <c r="K5" s="451" t="str">
        <f t="shared" ref="K5:K44" si="0">IF(COUNTIF($Q5:$AA5,"*男*")&lt;&gt;0,"男",IF(COUNTIF($Q5:$AA5,"*女*")&lt;&gt;0,"女",""))</f>
        <v/>
      </c>
      <c r="L5" s="451" t="str">
        <f t="shared" ref="L5:L44" si="1">IF(K5="男",1,IF(K5="女",2,""))</f>
        <v/>
      </c>
      <c r="M5" s="451" t="str">
        <f>IFERROR(VLOOKUP($B5,①申込書!$A$11:$BD$70,7,0),"")</f>
        <v/>
      </c>
      <c r="N5" s="451" t="str">
        <f>IFERROR(VLOOKUP($B5,①申込書!$A$11:$BD$70,13,0),"")</f>
        <v/>
      </c>
      <c r="O5" s="453"/>
      <c r="P5" s="454" t="str">
        <f>IF($G5="","",①申込書!$D$7)</f>
        <v/>
      </c>
      <c r="Q5" s="451" t="str">
        <f>IFERROR(VLOOKUP($B5,①申込書!$A$11:$BD$70,46,0),"")</f>
        <v/>
      </c>
      <c r="R5" s="454" t="str">
        <f>IF(Q5="","",VLOOKUP(Q5,全集約!$CF$4:$CG$44,2,0))</f>
        <v/>
      </c>
      <c r="S5" s="451" t="str">
        <f>IFERROR(VLOOKUP($B5,①申込書!$A$11:$BD$70,24,0),"")</f>
        <v/>
      </c>
      <c r="T5" s="455" t="str">
        <f>IFERROR(VLOOKUP($B5,①申込書!$A$11:$BD$70,25,0),"")</f>
        <v/>
      </c>
      <c r="U5" s="451" t="str">
        <f>IFERROR(VLOOKUP($B5,①申込書!$A$11:$BD$70,47,0),"")</f>
        <v/>
      </c>
      <c r="V5" s="454" t="str">
        <f>IF(U5="","",VLOOKUP(U5,全集約!$CF$4:$CG$44,2,0))</f>
        <v/>
      </c>
      <c r="W5" s="451" t="str">
        <f>IFERROR(VLOOKUP($B5,①申込書!$A$11:$BD$70,34,0),"")</f>
        <v/>
      </c>
      <c r="X5" s="455" t="str">
        <f>IFERROR(VLOOKUP($B5,①申込書!$A$11:$BD$70,35,0),"")</f>
        <v/>
      </c>
      <c r="Y5" s="451" t="str">
        <f>IFERROR(VLOOKUP($B5,①申込書!$A$11:$BD$70,48,0),"")</f>
        <v/>
      </c>
      <c r="Z5" s="454" t="str">
        <f>IF(Y5="","",VLOOKUP(Y5,全集約!$CF$4:$CG$44,2,0))</f>
        <v/>
      </c>
      <c r="AA5" s="456" t="str">
        <f>IF($Y5="中学男子4X100mR",①申込書!$X$57,IF($Y5="中学女子4X100mR",①申込書!$X$58,""))</f>
        <v/>
      </c>
      <c r="AC5" s="457"/>
      <c r="AD5" s="458"/>
      <c r="AE5" s="458"/>
      <c r="AF5" s="458"/>
      <c r="AG5" s="458"/>
      <c r="AH5" s="458"/>
      <c r="AI5" s="458"/>
      <c r="AJ5" s="458"/>
      <c r="AK5" s="458"/>
      <c r="AL5" s="458"/>
      <c r="AM5" s="458"/>
      <c r="AN5" s="458"/>
      <c r="AO5" s="458"/>
      <c r="AP5" s="458"/>
      <c r="AQ5" s="458"/>
      <c r="AR5" s="458"/>
      <c r="AS5" s="458"/>
      <c r="AT5" s="458"/>
      <c r="AU5" s="458"/>
      <c r="AV5" s="458"/>
      <c r="AW5" s="458"/>
      <c r="AX5" s="458"/>
      <c r="AY5" s="458"/>
      <c r="AZ5" s="458"/>
      <c r="BA5" s="458"/>
      <c r="BB5" s="458"/>
      <c r="BC5" s="459"/>
      <c r="BD5" s="528"/>
      <c r="BE5" s="443" t="str">
        <f>IFERROR(INDEX(①申込書!$C$11:$AV$54,MATCH(2,①申込書!$AJ$11:$AJ$54,0),43),"")</f>
        <v/>
      </c>
      <c r="BF5" s="443" t="str">
        <f>IFERROR(INDEX(①申込書!$C$11:$AV$54,MATCH(2,①申込書!$AJ$11:$AJ$54,0),3)&amp;" "&amp;INDEX(①申込書!$C$11:$AV$54,MATCH(2,①申込書!$AJ$11:$AJ$54,0),4),"")</f>
        <v/>
      </c>
      <c r="BG5" s="443" t="str">
        <f>IFERROR(INDEX(①申込書!$C$11:$AV$54,MATCH(2,①申込書!$AJ$11:$AJ$54,0),5),"")</f>
        <v/>
      </c>
      <c r="BH5" s="443" t="str">
        <f>IF($BE5="","",①申込書!$D$7)</f>
        <v/>
      </c>
      <c r="BI5" s="443" t="str">
        <f>IF($BE5="","",①申込書!$B$7)</f>
        <v/>
      </c>
      <c r="BJ5" s="443" t="str">
        <f>IFERROR(INDEX(①申込書!$C$11:$AV$54,MATCH(2,①申込書!$AJ$11:$AJ$54,0),41),"")</f>
        <v/>
      </c>
      <c r="BK5" s="447" t="str">
        <f>IFERROR(VLOOKUP(2,①申込書!$AJ$11:$AP$54,2,0),"")</f>
        <v/>
      </c>
      <c r="BL5" s="448" t="str">
        <f>IFERROR(VLOOKUP(2,①申込書!$AJ$11:$AP$54,3,0),"")</f>
        <v/>
      </c>
      <c r="BM5" s="448" t="str">
        <f>IFERROR(VLOOKUP(2,①申込書!$AJ$11:$AP$54,4,0),"")</f>
        <v/>
      </c>
      <c r="BN5" s="448" t="str">
        <f>IFERROR(VLOOKUP(2,①申込書!$AJ$11:$AP$54,5,0),"")</f>
        <v/>
      </c>
      <c r="BO5" s="447" t="str">
        <f>IFERROR(VLOOKUP(2,①申込書!$AJ$11:$AP$54,6,0),"")</f>
        <v/>
      </c>
      <c r="BP5" s="443" t="str">
        <f>IFERROR(VLOOKUP(2,①申込書!$AJ$11:$AP$54,7,0),"")</f>
        <v/>
      </c>
      <c r="BR5" s="449" t="str">
        <f>IF(①申込書!C63="","無",①申込書!C63)</f>
        <v>無</v>
      </c>
      <c r="BS5" s="449" t="str">
        <f>IF($BR5="無","",①申込書!$B$5)</f>
        <v/>
      </c>
      <c r="BT5" s="450" t="str">
        <f>IF($BR5="無","",①申込書!D63)</f>
        <v/>
      </c>
      <c r="BU5" s="450" t="str">
        <f>IF($BR5="無","",①申込書!E63)</f>
        <v/>
      </c>
      <c r="BV5" s="449" t="str">
        <f>IF($BR5="無","",①申込書!F63)</f>
        <v/>
      </c>
      <c r="BW5" s="449" t="str">
        <f>IF($BR5="無","",①申込書!G63)</f>
        <v/>
      </c>
      <c r="BX5" s="449" t="str">
        <f>IF($BR5="無","",①申込書!H63)</f>
        <v/>
      </c>
      <c r="BY5" s="482"/>
      <c r="BZ5" s="482"/>
      <c r="CA5" s="482"/>
      <c r="CB5" s="482"/>
      <c r="CC5" s="482"/>
      <c r="CD5" s="482"/>
      <c r="CE5" s="67"/>
      <c r="CF5" s="64" t="str">
        <f>①申込書!I81</f>
        <v>中学1年男子100m</v>
      </c>
      <c r="CG5" s="64">
        <v>1</v>
      </c>
      <c r="CH5" s="64"/>
      <c r="CJ5" s="62" t="s">
        <v>115</v>
      </c>
      <c r="CK5" s="62">
        <v>48</v>
      </c>
      <c r="CM5" s="61" t="s">
        <v>117</v>
      </c>
      <c r="CO5" s="61">
        <v>1</v>
      </c>
      <c r="CR5" s="61" t="s">
        <v>64</v>
      </c>
      <c r="CS5" s="61">
        <v>1</v>
      </c>
    </row>
    <row r="6" spans="1:97" ht="12.75">
      <c r="A6" s="143"/>
      <c r="B6" s="58">
        <v>3</v>
      </c>
      <c r="C6" s="451" t="str">
        <f>IF(G6="","",VLOOKUP(D6,①申込書!$E$80:$G$850,2,0))</f>
        <v/>
      </c>
      <c r="D6" s="451" t="str">
        <f>IF($G6="","",①申込書!$B$5)</f>
        <v/>
      </c>
      <c r="E6" s="451" t="str">
        <f>IF($G6="","",①申込書!$B$7)</f>
        <v/>
      </c>
      <c r="F6" s="451"/>
      <c r="G6" s="451" t="str">
        <f>IFERROR(VLOOKUP($B6,①申込書!$A$11:$BD$70,45,0),"")</f>
        <v/>
      </c>
      <c r="H6" s="451" t="str">
        <f>IFERROR(VLOOKUP($B6,①申込書!$A$11:$BD$70,5,0)&amp;" "&amp;VLOOKUP($B6,①申込書!$A$11:$BD$70,6,0),"")</f>
        <v/>
      </c>
      <c r="I6" s="452"/>
      <c r="J6" s="452"/>
      <c r="K6" s="451" t="str">
        <f t="shared" si="0"/>
        <v/>
      </c>
      <c r="L6" s="451" t="str">
        <f t="shared" si="1"/>
        <v/>
      </c>
      <c r="M6" s="451" t="str">
        <f>IFERROR(VLOOKUP($B6,①申込書!$A$11:$BD$70,7,0),"")</f>
        <v/>
      </c>
      <c r="N6" s="451" t="str">
        <f>IFERROR(VLOOKUP($B6,①申込書!$A$11:$BD$70,13,0),"")</f>
        <v/>
      </c>
      <c r="O6" s="453"/>
      <c r="P6" s="454" t="str">
        <f>IF($G6="","",①申込書!$D$7)</f>
        <v/>
      </c>
      <c r="Q6" s="451" t="str">
        <f>IFERROR(VLOOKUP($B6,①申込書!$A$11:$BD$70,46,0),"")</f>
        <v/>
      </c>
      <c r="R6" s="454" t="str">
        <f>IF(Q6="","",VLOOKUP(Q6,全集約!$CF$4:$CG$44,2,0))</f>
        <v/>
      </c>
      <c r="S6" s="451" t="str">
        <f>IFERROR(VLOOKUP($B6,①申込書!$A$11:$BD$70,24,0),"")</f>
        <v/>
      </c>
      <c r="T6" s="455" t="str">
        <f>IFERROR(VLOOKUP($B6,①申込書!$A$11:$BD$70,25,0),"")</f>
        <v/>
      </c>
      <c r="U6" s="451" t="str">
        <f>IFERROR(VLOOKUP($B6,①申込書!$A$11:$BD$70,47,0),"")</f>
        <v/>
      </c>
      <c r="V6" s="454" t="str">
        <f>IF(U6="","",VLOOKUP(U6,全集約!$CF$4:$CG$44,2,0))</f>
        <v/>
      </c>
      <c r="W6" s="451" t="str">
        <f>IFERROR(VLOOKUP($B6,①申込書!$A$11:$BD$70,34,0),"")</f>
        <v/>
      </c>
      <c r="X6" s="455" t="str">
        <f>IFERROR(VLOOKUP($B6,①申込書!$A$11:$BD$70,35,0),"")</f>
        <v/>
      </c>
      <c r="Y6" s="451" t="str">
        <f>IFERROR(VLOOKUP($B6,①申込書!$A$11:$BD$70,48,0),"")</f>
        <v/>
      </c>
      <c r="Z6" s="454" t="str">
        <f>IF(Y6="","",VLOOKUP(Y6,全集約!$CF$4:$CG$44,2,0))</f>
        <v/>
      </c>
      <c r="AA6" s="456" t="str">
        <f>IF($Y6="中学男子4X100mR",①申込書!$X$57,IF($Y6="中学女子4X100mR",①申込書!$X$58,""))</f>
        <v/>
      </c>
      <c r="AC6" s="460"/>
      <c r="BC6" s="461"/>
      <c r="BD6" s="528"/>
      <c r="BE6" s="443" t="str">
        <f>IFERROR(INDEX(①申込書!$C$11:$AV$54,MATCH(3,①申込書!$AJ$11:$AJ$54,0),43),"")</f>
        <v/>
      </c>
      <c r="BF6" s="443" t="str">
        <f>IFERROR(INDEX(①申込書!$C$11:$AV$54,MATCH(3,①申込書!$AJ$11:$AJ$54,0),3)&amp;" "&amp;INDEX(①申込書!$C$11:$AV$54,MATCH(3,①申込書!$AJ$11:$AJ$54,0),4),"")</f>
        <v/>
      </c>
      <c r="BG6" s="443" t="str">
        <f>IFERROR(INDEX(①申込書!$C$11:$AV$54,MATCH(3,①申込書!$AJ$11:$AJ$54,0),5),"")</f>
        <v/>
      </c>
      <c r="BH6" s="443" t="str">
        <f>IF($BE6="","",①申込書!$D$7)</f>
        <v/>
      </c>
      <c r="BI6" s="443" t="str">
        <f>IF($BE6="","",①申込書!$B$7)</f>
        <v/>
      </c>
      <c r="BJ6" s="443" t="str">
        <f>IFERROR(INDEX(①申込書!$C$11:$AV$54,MATCH(3,①申込書!$AJ$11:$AJ$54,0),41),"")</f>
        <v/>
      </c>
      <c r="BK6" s="447" t="str">
        <f>IFERROR(VLOOKUP(3,①申込書!$AJ$11:$AP$54,2,0),"")</f>
        <v/>
      </c>
      <c r="BL6" s="448" t="str">
        <f>IFERROR(VLOOKUP(3,①申込書!$AJ$11:$AP$54,3,0),"")</f>
        <v/>
      </c>
      <c r="BM6" s="448" t="str">
        <f>IFERROR(VLOOKUP(3,①申込書!$AJ$11:$AP$54,4,0),"")</f>
        <v/>
      </c>
      <c r="BN6" s="448" t="str">
        <f>IFERROR(VLOOKUP(3,①申込書!$AJ$11:$AP$54,5,0),"")</f>
        <v/>
      </c>
      <c r="BO6" s="447" t="str">
        <f>IFERROR(VLOOKUP(3,①申込書!$AJ$11:$AP$54,6,0),"")</f>
        <v/>
      </c>
      <c r="BP6" s="443" t="str">
        <f>IFERROR(VLOOKUP(3,①申込書!$AJ$11:$AP$54,7,0),"")</f>
        <v/>
      </c>
      <c r="BR6" s="449" t="str">
        <f>IF(①申込書!C64="","無",①申込書!C64)</f>
        <v>無</v>
      </c>
      <c r="BS6" s="449" t="str">
        <f>IF($BR6="無","",①申込書!$B$5)</f>
        <v/>
      </c>
      <c r="BT6" s="450" t="str">
        <f>IF($BR6="無","",①申込書!D64)</f>
        <v/>
      </c>
      <c r="BU6" s="450" t="str">
        <f>IF($BR6="無","",①申込書!E64)</f>
        <v/>
      </c>
      <c r="BV6" s="449" t="str">
        <f>IF($BR6="無","",①申込書!F64)</f>
        <v/>
      </c>
      <c r="BW6" s="449" t="str">
        <f>IF($BR6="無","",①申込書!G64)</f>
        <v/>
      </c>
      <c r="BX6" s="449" t="str">
        <f>IF($BR6="無","",①申込書!H64)</f>
        <v/>
      </c>
      <c r="BY6" s="482"/>
      <c r="BZ6" s="482"/>
      <c r="CA6" s="482"/>
      <c r="CB6" s="482"/>
      <c r="CC6" s="482"/>
      <c r="CD6" s="482"/>
      <c r="CE6" s="67"/>
      <c r="CF6" s="64" t="str">
        <f>①申込書!I82</f>
        <v>中学2年男子100m</v>
      </c>
      <c r="CG6" s="64">
        <v>2</v>
      </c>
      <c r="CH6" s="64"/>
      <c r="CJ6" s="62" t="s">
        <v>116</v>
      </c>
      <c r="CK6" s="62">
        <v>49</v>
      </c>
      <c r="CM6" s="61" t="s">
        <v>119</v>
      </c>
      <c r="CO6" s="61">
        <v>2</v>
      </c>
      <c r="CR6" s="61" t="s">
        <v>65</v>
      </c>
      <c r="CS6" s="61">
        <v>2</v>
      </c>
    </row>
    <row r="7" spans="1:97" ht="12.75">
      <c r="A7" s="143"/>
      <c r="B7" s="58">
        <v>4</v>
      </c>
      <c r="C7" s="451" t="str">
        <f>IF(G7="","",VLOOKUP(D7,①申込書!$E$80:$G$850,2,0))</f>
        <v/>
      </c>
      <c r="D7" s="451" t="str">
        <f>IF($G7="","",①申込書!$B$5)</f>
        <v/>
      </c>
      <c r="E7" s="451" t="str">
        <f>IF($G7="","",①申込書!$B$7)</f>
        <v/>
      </c>
      <c r="F7" s="451"/>
      <c r="G7" s="451" t="str">
        <f>IFERROR(VLOOKUP($B7,①申込書!$A$11:$BD$70,45,0),"")</f>
        <v/>
      </c>
      <c r="H7" s="451" t="str">
        <f>IFERROR(VLOOKUP($B7,①申込書!$A$11:$BD$70,5,0)&amp;" "&amp;VLOOKUP($B7,①申込書!$A$11:$BD$70,6,0),"")</f>
        <v/>
      </c>
      <c r="I7" s="452"/>
      <c r="J7" s="452"/>
      <c r="K7" s="451" t="str">
        <f t="shared" si="0"/>
        <v/>
      </c>
      <c r="L7" s="451" t="str">
        <f t="shared" si="1"/>
        <v/>
      </c>
      <c r="M7" s="451" t="str">
        <f>IFERROR(VLOOKUP($B7,①申込書!$A$11:$BD$70,7,0),"")</f>
        <v/>
      </c>
      <c r="N7" s="451" t="str">
        <f>IFERROR(VLOOKUP($B7,①申込書!$A$11:$BD$70,13,0),"")</f>
        <v/>
      </c>
      <c r="O7" s="453"/>
      <c r="P7" s="454" t="str">
        <f>IF($G7="","",①申込書!$D$7)</f>
        <v/>
      </c>
      <c r="Q7" s="451" t="str">
        <f>IFERROR(VLOOKUP($B7,①申込書!$A$11:$BD$70,46,0),"")</f>
        <v/>
      </c>
      <c r="R7" s="454" t="str">
        <f>IF(Q7="","",VLOOKUP(Q7,全集約!$CF$4:$CG$44,2,0))</f>
        <v/>
      </c>
      <c r="S7" s="451" t="str">
        <f>IFERROR(VLOOKUP($B7,①申込書!$A$11:$BD$70,24,0),"")</f>
        <v/>
      </c>
      <c r="T7" s="455" t="str">
        <f>IFERROR(VLOOKUP($B7,①申込書!$A$11:$BD$70,25,0),"")</f>
        <v/>
      </c>
      <c r="U7" s="451" t="str">
        <f>IFERROR(VLOOKUP($B7,①申込書!$A$11:$BD$70,47,0),"")</f>
        <v/>
      </c>
      <c r="V7" s="454" t="str">
        <f>IF(U7="","",VLOOKUP(U7,全集約!$CF$4:$CG$44,2,0))</f>
        <v/>
      </c>
      <c r="W7" s="451" t="str">
        <f>IFERROR(VLOOKUP($B7,①申込書!$A$11:$BD$70,34,0),"")</f>
        <v/>
      </c>
      <c r="X7" s="455" t="str">
        <f>IFERROR(VLOOKUP($B7,①申込書!$A$11:$BD$70,35,0),"")</f>
        <v/>
      </c>
      <c r="Y7" s="451" t="str">
        <f>IFERROR(VLOOKUP($B7,①申込書!$A$11:$BD$70,48,0),"")</f>
        <v/>
      </c>
      <c r="Z7" s="454" t="str">
        <f>IF(Y7="","",VLOOKUP(Y7,全集約!$CF$4:$CG$44,2,0))</f>
        <v/>
      </c>
      <c r="AA7" s="456" t="str">
        <f>IF($Y7="中学男子4X100mR",①申込書!$X$57,IF($Y7="中学女子4X100mR",①申込書!$X$58,""))</f>
        <v/>
      </c>
      <c r="AC7" s="460"/>
      <c r="AE7" s="462"/>
      <c r="BC7" s="461"/>
      <c r="BD7" s="528"/>
      <c r="BE7" s="443" t="str">
        <f>IFERROR(INDEX(①申込書!$C$11:$AV$54,MATCH(4,①申込書!$AJ$11:$AJ$54,0),43),"")</f>
        <v/>
      </c>
      <c r="BF7" s="443" t="str">
        <f>IFERROR(INDEX(①申込書!$C$11:$AV$54,MATCH(4,①申込書!$AJ$11:$AJ$54,0),3)&amp;" "&amp;INDEX(①申込書!$C$11:$AV$54,MATCH(4,①申込書!$AJ$11:$AJ$54,0),4),"")</f>
        <v/>
      </c>
      <c r="BG7" s="443" t="str">
        <f>IFERROR(INDEX(①申込書!$C$11:$AV$54,MATCH(4,①申込書!$AJ$11:$AJ$54,0),5),"")</f>
        <v/>
      </c>
      <c r="BH7" s="443" t="str">
        <f>IF($BE7="","",①申込書!$D$7)</f>
        <v/>
      </c>
      <c r="BI7" s="443" t="str">
        <f>IF($BE7="","",①申込書!$B$7)</f>
        <v/>
      </c>
      <c r="BJ7" s="443" t="str">
        <f>IFERROR(INDEX(①申込書!$C$11:$AV$54,MATCH(4,①申込書!$AJ$11:$AJ$54,0),41),"")</f>
        <v/>
      </c>
      <c r="BK7" s="447" t="str">
        <f>IFERROR(VLOOKUP(4,①申込書!$AJ$11:$AP$54,2,0),"")</f>
        <v/>
      </c>
      <c r="BL7" s="448" t="str">
        <f>IFERROR(VLOOKUP(4,①申込書!$AJ$11:$AP$54,3,0),"")</f>
        <v/>
      </c>
      <c r="BM7" s="448" t="str">
        <f>IFERROR(VLOOKUP(4,①申込書!$AJ$11:$AP$54,4,0),"")</f>
        <v/>
      </c>
      <c r="BN7" s="448" t="str">
        <f>IFERROR(VLOOKUP(4,①申込書!$AJ$11:$AP$54,5,0),"")</f>
        <v/>
      </c>
      <c r="BO7" s="447" t="str">
        <f>IFERROR(VLOOKUP(4,①申込書!$AJ$11:$AP$54,6,0),"")</f>
        <v/>
      </c>
      <c r="BP7" s="443" t="str">
        <f>IFERROR(VLOOKUP(4,①申込書!$AJ$11:$AP$54,7,0),"")</f>
        <v/>
      </c>
      <c r="CE7" s="67"/>
      <c r="CF7" s="64" t="str">
        <f>①申込書!I83</f>
        <v>中学男子200m</v>
      </c>
      <c r="CG7" s="64">
        <v>3</v>
      </c>
      <c r="CH7" s="64"/>
      <c r="CJ7" s="62" t="s">
        <v>118</v>
      </c>
      <c r="CK7" s="62">
        <v>50</v>
      </c>
      <c r="CM7" s="61" t="s">
        <v>121</v>
      </c>
      <c r="CO7" s="61">
        <v>3</v>
      </c>
    </row>
    <row r="8" spans="1:97" ht="12.75">
      <c r="A8" s="144"/>
      <c r="B8" s="58">
        <v>5</v>
      </c>
      <c r="C8" s="451" t="str">
        <f>IF(G8="","",VLOOKUP(D8,①申込書!$E$80:$G$850,2,0))</f>
        <v/>
      </c>
      <c r="D8" s="451" t="str">
        <f>IF($G8="","",①申込書!$B$5)</f>
        <v/>
      </c>
      <c r="E8" s="451" t="str">
        <f>IF($G8="","",①申込書!$B$7)</f>
        <v/>
      </c>
      <c r="F8" s="451"/>
      <c r="G8" s="451" t="str">
        <f>IFERROR(VLOOKUP($B8,①申込書!$A$11:$BD$70,45,0),"")</f>
        <v/>
      </c>
      <c r="H8" s="451" t="str">
        <f>IFERROR(VLOOKUP($B8,①申込書!$A$11:$BD$70,5,0)&amp;" "&amp;VLOOKUP($B8,①申込書!$A$11:$BD$70,6,0),"")</f>
        <v/>
      </c>
      <c r="I8" s="452"/>
      <c r="J8" s="452"/>
      <c r="K8" s="451" t="str">
        <f t="shared" si="0"/>
        <v/>
      </c>
      <c r="L8" s="451" t="str">
        <f t="shared" si="1"/>
        <v/>
      </c>
      <c r="M8" s="451" t="str">
        <f>IFERROR(VLOOKUP($B8,①申込書!$A$11:$BD$70,7,0),"")</f>
        <v/>
      </c>
      <c r="N8" s="451" t="str">
        <f>IFERROR(VLOOKUP($B8,①申込書!$A$11:$BD$70,13,0),"")</f>
        <v/>
      </c>
      <c r="O8" s="453"/>
      <c r="P8" s="454" t="str">
        <f>IF($G8="","",①申込書!$D$7)</f>
        <v/>
      </c>
      <c r="Q8" s="451" t="str">
        <f>IFERROR(VLOOKUP($B8,①申込書!$A$11:$BD$70,46,0),"")</f>
        <v/>
      </c>
      <c r="R8" s="454" t="str">
        <f>IF(Q8="","",VLOOKUP(Q8,全集約!$CF$4:$CG$44,2,0))</f>
        <v/>
      </c>
      <c r="S8" s="451" t="str">
        <f>IFERROR(VLOOKUP($B8,①申込書!$A$11:$BD$70,24,0),"")</f>
        <v/>
      </c>
      <c r="T8" s="455" t="str">
        <f>IFERROR(VLOOKUP($B8,①申込書!$A$11:$BD$70,25,0),"")</f>
        <v/>
      </c>
      <c r="U8" s="451" t="str">
        <f>IFERROR(VLOOKUP($B8,①申込書!$A$11:$BD$70,47,0),"")</f>
        <v/>
      </c>
      <c r="V8" s="454" t="str">
        <f>IF(U8="","",VLOOKUP(U8,全集約!$CF$4:$CG$44,2,0))</f>
        <v/>
      </c>
      <c r="W8" s="451" t="str">
        <f>IFERROR(VLOOKUP($B8,①申込書!$A$11:$BD$70,34,0),"")</f>
        <v/>
      </c>
      <c r="X8" s="455" t="str">
        <f>IFERROR(VLOOKUP($B8,①申込書!$A$11:$BD$70,35,0),"")</f>
        <v/>
      </c>
      <c r="Y8" s="451" t="str">
        <f>IFERROR(VLOOKUP($B8,①申込書!$A$11:$BD$70,48,0),"")</f>
        <v/>
      </c>
      <c r="Z8" s="454" t="str">
        <f>IF(Y8="","",VLOOKUP(Y8,全集約!$CF$4:$CG$44,2,0))</f>
        <v/>
      </c>
      <c r="AA8" s="456" t="str">
        <f>IF($Y8="中学男子4X100mR",①申込書!$X$57,IF($Y8="中学女子4X100mR",①申込書!$X$58,""))</f>
        <v/>
      </c>
      <c r="AC8" s="460"/>
      <c r="AE8" s="462"/>
      <c r="BC8" s="461"/>
      <c r="CE8" s="67"/>
      <c r="CF8" s="64" t="str">
        <f>①申込書!I84</f>
        <v>中学男子400m</v>
      </c>
      <c r="CG8" s="64">
        <v>4</v>
      </c>
      <c r="CH8" s="64"/>
      <c r="CJ8" s="62" t="s">
        <v>120</v>
      </c>
      <c r="CK8" s="62">
        <v>51</v>
      </c>
      <c r="CO8" s="61">
        <v>4</v>
      </c>
    </row>
    <row r="9" spans="1:97" ht="12.75">
      <c r="A9" s="144"/>
      <c r="B9" s="58">
        <v>6</v>
      </c>
      <c r="C9" s="451" t="str">
        <f>IF(G9="","",VLOOKUP(D9,①申込書!$E$80:$G$850,2,0))</f>
        <v/>
      </c>
      <c r="D9" s="451" t="str">
        <f>IF($G9="","",①申込書!$B$5)</f>
        <v/>
      </c>
      <c r="E9" s="451" t="str">
        <f>IF($G9="","",①申込書!$B$7)</f>
        <v/>
      </c>
      <c r="F9" s="451"/>
      <c r="G9" s="451" t="str">
        <f>IFERROR(VLOOKUP($B9,①申込書!$A$11:$BD$70,45,0),"")</f>
        <v/>
      </c>
      <c r="H9" s="451" t="str">
        <f>IFERROR(VLOOKUP($B9,①申込書!$A$11:$BD$70,5,0)&amp;" "&amp;VLOOKUP($B9,①申込書!$A$11:$BD$70,6,0),"")</f>
        <v/>
      </c>
      <c r="I9" s="452"/>
      <c r="J9" s="452"/>
      <c r="K9" s="451" t="str">
        <f t="shared" si="0"/>
        <v/>
      </c>
      <c r="L9" s="451" t="str">
        <f t="shared" si="1"/>
        <v/>
      </c>
      <c r="M9" s="451" t="str">
        <f>IFERROR(VLOOKUP($B9,①申込書!$A$11:$BD$70,7,0),"")</f>
        <v/>
      </c>
      <c r="N9" s="451" t="str">
        <f>IFERROR(VLOOKUP($B9,①申込書!$A$11:$BD$70,13,0),"")</f>
        <v/>
      </c>
      <c r="O9" s="453"/>
      <c r="P9" s="454" t="str">
        <f>IF($G9="","",①申込書!$D$7)</f>
        <v/>
      </c>
      <c r="Q9" s="451" t="str">
        <f>IFERROR(VLOOKUP($B9,①申込書!$A$11:$BD$70,46,0),"")</f>
        <v/>
      </c>
      <c r="R9" s="454" t="str">
        <f>IF(Q9="","",VLOOKUP(Q9,全集約!$CF$4:$CG$44,2,0))</f>
        <v/>
      </c>
      <c r="S9" s="451" t="str">
        <f>IFERROR(VLOOKUP($B9,①申込書!$A$11:$BD$70,24,0),"")</f>
        <v/>
      </c>
      <c r="T9" s="455" t="str">
        <f>IFERROR(VLOOKUP($B9,①申込書!$A$11:$BD$70,25,0),"")</f>
        <v/>
      </c>
      <c r="U9" s="451" t="str">
        <f>IFERROR(VLOOKUP($B9,①申込書!$A$11:$BD$70,47,0),"")</f>
        <v/>
      </c>
      <c r="V9" s="454" t="str">
        <f>IF(U9="","",VLOOKUP(U9,全集約!$CF$4:$CG$44,2,0))</f>
        <v/>
      </c>
      <c r="W9" s="451" t="str">
        <f>IFERROR(VLOOKUP($B9,①申込書!$A$11:$BD$70,34,0),"")</f>
        <v/>
      </c>
      <c r="X9" s="455" t="str">
        <f>IFERROR(VLOOKUP($B9,①申込書!$A$11:$BD$70,35,0),"")</f>
        <v/>
      </c>
      <c r="Y9" s="451" t="str">
        <f>IFERROR(VLOOKUP($B9,①申込書!$A$11:$BD$70,48,0),"")</f>
        <v/>
      </c>
      <c r="Z9" s="454" t="str">
        <f>IF(Y9="","",VLOOKUP(Y9,全集約!$CF$4:$CG$44,2,0))</f>
        <v/>
      </c>
      <c r="AA9" s="456" t="str">
        <f>IF($Y9="中学男子4X100mR",①申込書!$X$57,IF($Y9="中学女子4X100mR",①申込書!$X$58,""))</f>
        <v/>
      </c>
      <c r="AC9" s="460"/>
      <c r="BC9" s="461"/>
      <c r="CE9" s="67"/>
      <c r="CF9" s="64" t="str">
        <f>①申込書!I85</f>
        <v>中学男子800m</v>
      </c>
      <c r="CG9" s="64">
        <v>5</v>
      </c>
      <c r="CH9" s="64"/>
      <c r="CJ9" s="62" t="s">
        <v>122</v>
      </c>
      <c r="CK9" s="62">
        <v>52</v>
      </c>
      <c r="CO9" s="61">
        <v>5</v>
      </c>
    </row>
    <row r="10" spans="1:97" ht="12.75">
      <c r="A10" s="144"/>
      <c r="B10" s="58">
        <v>7</v>
      </c>
      <c r="C10" s="451" t="str">
        <f>IF(G10="","",VLOOKUP(D10,①申込書!$E$80:$G$850,2,0))</f>
        <v/>
      </c>
      <c r="D10" s="451" t="str">
        <f>IF($G10="","",①申込書!$B$5)</f>
        <v/>
      </c>
      <c r="E10" s="451" t="str">
        <f>IF($G10="","",①申込書!$B$7)</f>
        <v/>
      </c>
      <c r="F10" s="451"/>
      <c r="G10" s="451" t="str">
        <f>IFERROR(VLOOKUP($B10,①申込書!$A$11:$BD$70,45,0),"")</f>
        <v/>
      </c>
      <c r="H10" s="451" t="str">
        <f>IFERROR(VLOOKUP($B10,①申込書!$A$11:$BD$70,5,0)&amp;" "&amp;VLOOKUP($B10,①申込書!$A$11:$BD$70,6,0),"")</f>
        <v/>
      </c>
      <c r="I10" s="452"/>
      <c r="J10" s="452"/>
      <c r="K10" s="451" t="str">
        <f t="shared" si="0"/>
        <v/>
      </c>
      <c r="L10" s="451" t="str">
        <f t="shared" si="1"/>
        <v/>
      </c>
      <c r="M10" s="451" t="str">
        <f>IFERROR(VLOOKUP($B10,①申込書!$A$11:$BD$70,7,0),"")</f>
        <v/>
      </c>
      <c r="N10" s="451" t="str">
        <f>IFERROR(VLOOKUP($B10,①申込書!$A$11:$BD$70,13,0),"")</f>
        <v/>
      </c>
      <c r="O10" s="453"/>
      <c r="P10" s="454" t="str">
        <f>IF($G10="","",①申込書!$D$7)</f>
        <v/>
      </c>
      <c r="Q10" s="451" t="str">
        <f>IFERROR(VLOOKUP($B10,①申込書!$A$11:$BD$70,46,0),"")</f>
        <v/>
      </c>
      <c r="R10" s="454" t="str">
        <f>IF(Q10="","",VLOOKUP(Q10,全集約!$CF$4:$CG$44,2,0))</f>
        <v/>
      </c>
      <c r="S10" s="451" t="str">
        <f>IFERROR(VLOOKUP($B10,①申込書!$A$11:$BD$70,24,0),"")</f>
        <v/>
      </c>
      <c r="T10" s="455" t="str">
        <f>IFERROR(VLOOKUP($B10,①申込書!$A$11:$BD$70,25,0),"")</f>
        <v/>
      </c>
      <c r="U10" s="451" t="str">
        <f>IFERROR(VLOOKUP($B10,①申込書!$A$11:$BD$70,47,0),"")</f>
        <v/>
      </c>
      <c r="V10" s="454" t="str">
        <f>IF(U10="","",VLOOKUP(U10,全集約!$CF$4:$CG$44,2,0))</f>
        <v/>
      </c>
      <c r="W10" s="451" t="str">
        <f>IFERROR(VLOOKUP($B10,①申込書!$A$11:$BD$70,34,0),"")</f>
        <v/>
      </c>
      <c r="X10" s="455" t="str">
        <f>IFERROR(VLOOKUP($B10,①申込書!$A$11:$BD$70,35,0),"")</f>
        <v/>
      </c>
      <c r="Y10" s="451" t="str">
        <f>IFERROR(VLOOKUP($B10,①申込書!$A$11:$BD$70,48,0),"")</f>
        <v/>
      </c>
      <c r="Z10" s="454" t="str">
        <f>IF(Y10="","",VLOOKUP(Y10,全集約!$CF$4:$CG$44,2,0))</f>
        <v/>
      </c>
      <c r="AA10" s="456" t="str">
        <f>IF($Y10="中学男子4X100mR",①申込書!$X$57,IF($Y10="中学女子4X100mR",①申込書!$X$58,""))</f>
        <v/>
      </c>
      <c r="AC10" s="460"/>
      <c r="BC10" s="461"/>
      <c r="CE10" s="67"/>
      <c r="CF10" s="64" t="str">
        <f>①申込書!I86</f>
        <v>中学男子1500m</v>
      </c>
      <c r="CG10" s="64">
        <v>6</v>
      </c>
      <c r="CH10" s="64"/>
      <c r="CJ10" s="62" t="s">
        <v>123</v>
      </c>
      <c r="CK10" s="62">
        <v>53</v>
      </c>
      <c r="CO10" s="61">
        <v>6</v>
      </c>
    </row>
    <row r="11" spans="1:97" ht="16.149999999999999">
      <c r="A11" s="144"/>
      <c r="B11" s="58">
        <v>8</v>
      </c>
      <c r="C11" s="451" t="str">
        <f>IF(G11="","",VLOOKUP(D11,①申込書!$E$80:$G$850,2,0))</f>
        <v/>
      </c>
      <c r="D11" s="451" t="str">
        <f>IF($G11="","",①申込書!$B$5)</f>
        <v/>
      </c>
      <c r="E11" s="451" t="str">
        <f>IF($G11="","",①申込書!$B$7)</f>
        <v/>
      </c>
      <c r="F11" s="451"/>
      <c r="G11" s="451" t="str">
        <f>IFERROR(VLOOKUP($B11,①申込書!$A$11:$BD$70,45,0),"")</f>
        <v/>
      </c>
      <c r="H11" s="451" t="str">
        <f>IFERROR(VLOOKUP($B11,①申込書!$A$11:$BD$70,5,0)&amp;" "&amp;VLOOKUP($B11,①申込書!$A$11:$BD$70,6,0),"")</f>
        <v/>
      </c>
      <c r="I11" s="452"/>
      <c r="J11" s="452"/>
      <c r="K11" s="451" t="str">
        <f t="shared" si="0"/>
        <v/>
      </c>
      <c r="L11" s="451" t="str">
        <f t="shared" si="1"/>
        <v/>
      </c>
      <c r="M11" s="451" t="str">
        <f>IFERROR(VLOOKUP($B11,①申込書!$A$11:$BD$70,7,0),"")</f>
        <v/>
      </c>
      <c r="N11" s="451" t="str">
        <f>IFERROR(VLOOKUP($B11,①申込書!$A$11:$BD$70,13,0),"")</f>
        <v/>
      </c>
      <c r="O11" s="453"/>
      <c r="P11" s="454" t="str">
        <f>IF($G11="","",①申込書!$D$7)</f>
        <v/>
      </c>
      <c r="Q11" s="451" t="str">
        <f>IFERROR(VLOOKUP($B11,①申込書!$A$11:$BD$70,46,0),"")</f>
        <v/>
      </c>
      <c r="R11" s="454" t="str">
        <f>IF(Q11="","",VLOOKUP(Q11,全集約!$CF$4:$CG$44,2,0))</f>
        <v/>
      </c>
      <c r="S11" s="451" t="str">
        <f>IFERROR(VLOOKUP($B11,①申込書!$A$11:$BD$70,24,0),"")</f>
        <v/>
      </c>
      <c r="T11" s="455" t="str">
        <f>IFERROR(VLOOKUP($B11,①申込書!$A$11:$BD$70,25,0),"")</f>
        <v/>
      </c>
      <c r="U11" s="451" t="str">
        <f>IFERROR(VLOOKUP($B11,①申込書!$A$11:$BD$70,47,0),"")</f>
        <v/>
      </c>
      <c r="V11" s="454" t="str">
        <f>IF(U11="","",VLOOKUP(U11,全集約!$CF$4:$CG$44,2,0))</f>
        <v/>
      </c>
      <c r="W11" s="451" t="str">
        <f>IFERROR(VLOOKUP($B11,①申込書!$A$11:$BD$70,34,0),"")</f>
        <v/>
      </c>
      <c r="X11" s="455" t="str">
        <f>IFERROR(VLOOKUP($B11,①申込書!$A$11:$BD$70,35,0),"")</f>
        <v/>
      </c>
      <c r="Y11" s="451" t="str">
        <f>IFERROR(VLOOKUP($B11,①申込書!$A$11:$BD$70,48,0),"")</f>
        <v/>
      </c>
      <c r="Z11" s="454" t="str">
        <f>IF(Y11="","",VLOOKUP(Y11,全集約!$CF$4:$CG$44,2,0))</f>
        <v/>
      </c>
      <c r="AA11" s="456" t="str">
        <f>IF($Y11="中学男子4X100mR",①申込書!$X$57,IF($Y11="中学女子4X100mR",①申込書!$X$58,""))</f>
        <v/>
      </c>
      <c r="AC11" s="460"/>
      <c r="AD11" s="463"/>
      <c r="BC11" s="461"/>
      <c r="CE11" s="67"/>
      <c r="CF11" s="64" t="str">
        <f>①申込書!I87</f>
        <v>中学男子3000m</v>
      </c>
      <c r="CG11" s="64">
        <v>7</v>
      </c>
      <c r="CH11" s="64"/>
      <c r="CJ11" s="62" t="s">
        <v>124</v>
      </c>
      <c r="CK11" s="62">
        <v>54</v>
      </c>
      <c r="CO11" s="61" t="s">
        <v>126</v>
      </c>
    </row>
    <row r="12" spans="1:97" ht="12.75">
      <c r="A12" s="144"/>
      <c r="B12" s="58">
        <v>9</v>
      </c>
      <c r="C12" s="451" t="str">
        <f>IF(G12="","",VLOOKUP(D12,①申込書!$E$80:$G$850,2,0))</f>
        <v/>
      </c>
      <c r="D12" s="451" t="str">
        <f>IF($G12="","",①申込書!$B$5)</f>
        <v/>
      </c>
      <c r="E12" s="451" t="str">
        <f>IF($G12="","",①申込書!$B$7)</f>
        <v/>
      </c>
      <c r="F12" s="451"/>
      <c r="G12" s="451" t="str">
        <f>IFERROR(VLOOKUP($B12,①申込書!$A$11:$BD$70,45,0),"")</f>
        <v/>
      </c>
      <c r="H12" s="451" t="str">
        <f>IFERROR(VLOOKUP($B12,①申込書!$A$11:$BD$70,5,0)&amp;" "&amp;VLOOKUP($B12,①申込書!$A$11:$BD$70,6,0),"")</f>
        <v/>
      </c>
      <c r="I12" s="452"/>
      <c r="J12" s="452"/>
      <c r="K12" s="451" t="str">
        <f t="shared" si="0"/>
        <v/>
      </c>
      <c r="L12" s="451" t="str">
        <f t="shared" si="1"/>
        <v/>
      </c>
      <c r="M12" s="451" t="str">
        <f>IFERROR(VLOOKUP($B12,①申込書!$A$11:$BD$70,7,0),"")</f>
        <v/>
      </c>
      <c r="N12" s="451" t="str">
        <f>IFERROR(VLOOKUP($B12,①申込書!$A$11:$BD$70,13,0),"")</f>
        <v/>
      </c>
      <c r="O12" s="453"/>
      <c r="P12" s="454" t="str">
        <f>IF($G12="","",①申込書!$D$7)</f>
        <v/>
      </c>
      <c r="Q12" s="451" t="str">
        <f>IFERROR(VLOOKUP($B12,①申込書!$A$11:$BD$70,46,0),"")</f>
        <v/>
      </c>
      <c r="R12" s="454" t="str">
        <f>IF(Q12="","",VLOOKUP(Q12,全集約!$CF$4:$CG$44,2,0))</f>
        <v/>
      </c>
      <c r="S12" s="451" t="str">
        <f>IFERROR(VLOOKUP($B12,①申込書!$A$11:$BD$70,24,0),"")</f>
        <v/>
      </c>
      <c r="T12" s="455" t="str">
        <f>IFERROR(VLOOKUP($B12,①申込書!$A$11:$BD$70,25,0),"")</f>
        <v/>
      </c>
      <c r="U12" s="451" t="str">
        <f>IFERROR(VLOOKUP($B12,①申込書!$A$11:$BD$70,47,0),"")</f>
        <v/>
      </c>
      <c r="V12" s="454" t="str">
        <f>IF(U12="","",VLOOKUP(U12,全集約!$CF$4:$CG$44,2,0))</f>
        <v/>
      </c>
      <c r="W12" s="451" t="str">
        <f>IFERROR(VLOOKUP($B12,①申込書!$A$11:$BD$70,34,0),"")</f>
        <v/>
      </c>
      <c r="X12" s="455" t="str">
        <f>IFERROR(VLOOKUP($B12,①申込書!$A$11:$BD$70,35,0),"")</f>
        <v/>
      </c>
      <c r="Y12" s="451" t="str">
        <f>IFERROR(VLOOKUP($B12,①申込書!$A$11:$BD$70,48,0),"")</f>
        <v/>
      </c>
      <c r="Z12" s="454" t="str">
        <f>IF(Y12="","",VLOOKUP(Y12,全集約!$CF$4:$CG$44,2,0))</f>
        <v/>
      </c>
      <c r="AA12" s="456" t="str">
        <f>IF($Y12="中学男子4X100mR",①申込書!$X$57,IF($Y12="中学女子4X100mR",①申込書!$X$58,""))</f>
        <v/>
      </c>
      <c r="AC12" s="460"/>
      <c r="AI12" s="464"/>
      <c r="AJ12" s="464"/>
      <c r="AK12" s="464"/>
      <c r="AL12" s="464"/>
      <c r="AM12" s="464"/>
      <c r="AN12" s="464"/>
      <c r="AO12" s="464"/>
      <c r="AP12" s="464"/>
      <c r="BC12" s="461"/>
      <c r="CE12" s="67"/>
      <c r="CF12" s="64" t="str">
        <f>①申込書!I88</f>
        <v>中学１年男子100mH(0.838m)</v>
      </c>
      <c r="CG12" s="64">
        <v>8</v>
      </c>
      <c r="CH12" s="64"/>
      <c r="CJ12" s="62" t="s">
        <v>125</v>
      </c>
      <c r="CK12" s="62">
        <v>55</v>
      </c>
      <c r="CO12" s="61" t="s">
        <v>128</v>
      </c>
    </row>
    <row r="13" spans="1:97" ht="12.75">
      <c r="A13" s="144"/>
      <c r="B13" s="58">
        <v>10</v>
      </c>
      <c r="C13" s="451" t="str">
        <f>IF(G13="","",VLOOKUP(D13,①申込書!$E$80:$G$850,2,0))</f>
        <v/>
      </c>
      <c r="D13" s="451" t="str">
        <f>IF($G13="","",①申込書!$B$5)</f>
        <v/>
      </c>
      <c r="E13" s="451" t="str">
        <f>IF($G13="","",①申込書!$B$7)</f>
        <v/>
      </c>
      <c r="F13" s="451"/>
      <c r="G13" s="451" t="str">
        <f>IFERROR(VLOOKUP($B13,①申込書!$A$11:$BD$70,45,0),"")</f>
        <v/>
      </c>
      <c r="H13" s="451" t="str">
        <f>IFERROR(VLOOKUP($B13,①申込書!$A$11:$BD$70,5,0)&amp;" "&amp;VLOOKUP($B13,①申込書!$A$11:$BD$70,6,0),"")</f>
        <v/>
      </c>
      <c r="I13" s="452"/>
      <c r="J13" s="452"/>
      <c r="K13" s="451" t="str">
        <f t="shared" si="0"/>
        <v/>
      </c>
      <c r="L13" s="451" t="str">
        <f t="shared" si="1"/>
        <v/>
      </c>
      <c r="M13" s="451" t="str">
        <f>IFERROR(VLOOKUP($B13,①申込書!$A$11:$BD$70,7,0),"")</f>
        <v/>
      </c>
      <c r="N13" s="451" t="str">
        <f>IFERROR(VLOOKUP($B13,①申込書!$A$11:$BD$70,13,0),"")</f>
        <v/>
      </c>
      <c r="O13" s="453"/>
      <c r="P13" s="454" t="str">
        <f>IF($G13="","",①申込書!$D$7)</f>
        <v/>
      </c>
      <c r="Q13" s="451" t="str">
        <f>IFERROR(VLOOKUP($B13,①申込書!$A$11:$BD$70,46,0),"")</f>
        <v/>
      </c>
      <c r="R13" s="454" t="str">
        <f>IF(Q13="","",VLOOKUP(Q13,全集約!$CF$4:$CG$44,2,0))</f>
        <v/>
      </c>
      <c r="S13" s="451" t="str">
        <f>IFERROR(VLOOKUP($B13,①申込書!$A$11:$BD$70,24,0),"")</f>
        <v/>
      </c>
      <c r="T13" s="455" t="str">
        <f>IFERROR(VLOOKUP($B13,①申込書!$A$11:$BD$70,25,0),"")</f>
        <v/>
      </c>
      <c r="U13" s="451" t="str">
        <f>IFERROR(VLOOKUP($B13,①申込書!$A$11:$BD$70,47,0),"")</f>
        <v/>
      </c>
      <c r="V13" s="454" t="str">
        <f>IF(U13="","",VLOOKUP(U13,全集約!$CF$4:$CG$44,2,0))</f>
        <v/>
      </c>
      <c r="W13" s="451" t="str">
        <f>IFERROR(VLOOKUP($B13,①申込書!$A$11:$BD$70,34,0),"")</f>
        <v/>
      </c>
      <c r="X13" s="455" t="str">
        <f>IFERROR(VLOOKUP($B13,①申込書!$A$11:$BD$70,35,0),"")</f>
        <v/>
      </c>
      <c r="Y13" s="451" t="str">
        <f>IFERROR(VLOOKUP($B13,①申込書!$A$11:$BD$70,48,0),"")</f>
        <v/>
      </c>
      <c r="Z13" s="454" t="str">
        <f>IF(Y13="","",VLOOKUP(Y13,全集約!$CF$4:$CG$44,2,0))</f>
        <v/>
      </c>
      <c r="AA13" s="456" t="str">
        <f>IF($Y13="中学男子4X100mR",①申込書!$X$57,IF($Y13="中学女子4X100mR",①申込書!$X$58,""))</f>
        <v/>
      </c>
      <c r="AC13" s="460"/>
      <c r="BC13" s="461"/>
      <c r="CE13" s="67"/>
      <c r="CF13" s="64" t="str">
        <f>①申込書!I89</f>
        <v>中学男子110mH(0.914m)</v>
      </c>
      <c r="CG13" s="64">
        <v>9</v>
      </c>
      <c r="CH13" s="64"/>
      <c r="CJ13" s="62" t="s">
        <v>127</v>
      </c>
      <c r="CK13" s="62">
        <v>56</v>
      </c>
      <c r="CO13" s="61" t="s">
        <v>130</v>
      </c>
    </row>
    <row r="14" spans="1:97" ht="12.75">
      <c r="A14" s="144"/>
      <c r="B14" s="58">
        <v>11</v>
      </c>
      <c r="C14" s="451" t="str">
        <f>IF(G14="","",VLOOKUP(D14,①申込書!$E$80:$G$850,2,0))</f>
        <v/>
      </c>
      <c r="D14" s="451" t="str">
        <f>IF($G14="","",①申込書!$B$5)</f>
        <v/>
      </c>
      <c r="E14" s="451" t="str">
        <f>IF($G14="","",①申込書!$B$7)</f>
        <v/>
      </c>
      <c r="F14" s="451"/>
      <c r="G14" s="451" t="str">
        <f>IFERROR(VLOOKUP($B14,①申込書!$A$11:$BD$70,45,0),"")</f>
        <v/>
      </c>
      <c r="H14" s="451" t="str">
        <f>IFERROR(VLOOKUP($B14,①申込書!$A$11:$BD$70,5,0)&amp;" "&amp;VLOOKUP($B14,①申込書!$A$11:$BD$70,6,0),"")</f>
        <v/>
      </c>
      <c r="I14" s="452"/>
      <c r="J14" s="452"/>
      <c r="K14" s="451" t="str">
        <f t="shared" si="0"/>
        <v/>
      </c>
      <c r="L14" s="451" t="str">
        <f t="shared" si="1"/>
        <v/>
      </c>
      <c r="M14" s="451" t="str">
        <f>IFERROR(VLOOKUP($B14,①申込書!$A$11:$BD$70,7,0),"")</f>
        <v/>
      </c>
      <c r="N14" s="451" t="str">
        <f>IFERROR(VLOOKUP($B14,①申込書!$A$11:$BD$70,13,0),"")</f>
        <v/>
      </c>
      <c r="O14" s="453"/>
      <c r="P14" s="454" t="str">
        <f>IF($G14="","",①申込書!$D$7)</f>
        <v/>
      </c>
      <c r="Q14" s="451" t="str">
        <f>IFERROR(VLOOKUP($B14,①申込書!$A$11:$BD$70,46,0),"")</f>
        <v/>
      </c>
      <c r="R14" s="454" t="str">
        <f>IF(Q14="","",VLOOKUP(Q14,全集約!$CF$4:$CG$44,2,0))</f>
        <v/>
      </c>
      <c r="S14" s="451" t="str">
        <f>IFERROR(VLOOKUP($B14,①申込書!$A$11:$BD$70,24,0),"")</f>
        <v/>
      </c>
      <c r="T14" s="455" t="str">
        <f>IFERROR(VLOOKUP($B14,①申込書!$A$11:$BD$70,25,0),"")</f>
        <v/>
      </c>
      <c r="U14" s="451" t="str">
        <f>IFERROR(VLOOKUP($B14,①申込書!$A$11:$BD$70,47,0),"")</f>
        <v/>
      </c>
      <c r="V14" s="454" t="str">
        <f>IF(U14="","",VLOOKUP(U14,全集約!$CF$4:$CG$44,2,0))</f>
        <v/>
      </c>
      <c r="W14" s="451" t="str">
        <f>IFERROR(VLOOKUP($B14,①申込書!$A$11:$BD$70,34,0),"")</f>
        <v/>
      </c>
      <c r="X14" s="455" t="str">
        <f>IFERROR(VLOOKUP($B14,①申込書!$A$11:$BD$70,35,0),"")</f>
        <v/>
      </c>
      <c r="Y14" s="451" t="str">
        <f>IFERROR(VLOOKUP($B14,①申込書!$A$11:$BD$70,48,0),"")</f>
        <v/>
      </c>
      <c r="Z14" s="454" t="str">
        <f>IF(Y14="","",VLOOKUP(Y14,全集約!$CF$4:$CG$44,2,0))</f>
        <v/>
      </c>
      <c r="AA14" s="456" t="str">
        <f>IF($Y14="中学男子4X100mR",①申込書!$X$57,IF($Y14="中学女子4X100mR",①申込書!$X$58,""))</f>
        <v/>
      </c>
      <c r="AC14" s="460"/>
      <c r="BC14" s="461"/>
      <c r="CE14" s="67"/>
      <c r="CF14" s="64" t="str">
        <f>①申込書!I90</f>
        <v>中学男子走高跳</v>
      </c>
      <c r="CG14" s="64">
        <v>11</v>
      </c>
      <c r="CH14" s="64"/>
      <c r="CJ14" s="62" t="s">
        <v>129</v>
      </c>
      <c r="CK14" s="62">
        <v>57</v>
      </c>
    </row>
    <row r="15" spans="1:97" ht="12.75">
      <c r="A15" s="144"/>
      <c r="B15" s="58">
        <v>12</v>
      </c>
      <c r="C15" s="451" t="str">
        <f>IF(G15="","",VLOOKUP(D15,①申込書!$E$80:$G$850,2,0))</f>
        <v/>
      </c>
      <c r="D15" s="451" t="str">
        <f>IF($G15="","",①申込書!$B$5)</f>
        <v/>
      </c>
      <c r="E15" s="451" t="str">
        <f>IF($G15="","",①申込書!$B$7)</f>
        <v/>
      </c>
      <c r="F15" s="451"/>
      <c r="G15" s="451" t="str">
        <f>IFERROR(VLOOKUP($B15,①申込書!$A$11:$BD$70,45,0),"")</f>
        <v/>
      </c>
      <c r="H15" s="451" t="str">
        <f>IFERROR(VLOOKUP($B15,①申込書!$A$11:$BD$70,5,0)&amp;" "&amp;VLOOKUP($B15,①申込書!$A$11:$BD$70,6,0),"")</f>
        <v/>
      </c>
      <c r="I15" s="452"/>
      <c r="J15" s="452"/>
      <c r="K15" s="451" t="str">
        <f t="shared" si="0"/>
        <v/>
      </c>
      <c r="L15" s="451" t="str">
        <f t="shared" si="1"/>
        <v/>
      </c>
      <c r="M15" s="451" t="str">
        <f>IFERROR(VLOOKUP($B15,①申込書!$A$11:$BD$70,7,0),"")</f>
        <v/>
      </c>
      <c r="N15" s="451" t="str">
        <f>IFERROR(VLOOKUP($B15,①申込書!$A$11:$BD$70,13,0),"")</f>
        <v/>
      </c>
      <c r="O15" s="453"/>
      <c r="P15" s="454" t="str">
        <f>IF($G15="","",①申込書!$D$7)</f>
        <v/>
      </c>
      <c r="Q15" s="451" t="str">
        <f>IFERROR(VLOOKUP($B15,①申込書!$A$11:$BD$70,46,0),"")</f>
        <v/>
      </c>
      <c r="R15" s="454" t="str">
        <f>IF(Q15="","",VLOOKUP(Q15,全集約!$CF$4:$CG$44,2,0))</f>
        <v/>
      </c>
      <c r="S15" s="451" t="str">
        <f>IFERROR(VLOOKUP($B15,①申込書!$A$11:$BD$70,24,0),"")</f>
        <v/>
      </c>
      <c r="T15" s="455" t="str">
        <f>IFERROR(VLOOKUP($B15,①申込書!$A$11:$BD$70,25,0),"")</f>
        <v/>
      </c>
      <c r="U15" s="451" t="str">
        <f>IFERROR(VLOOKUP($B15,①申込書!$A$11:$BD$70,47,0),"")</f>
        <v/>
      </c>
      <c r="V15" s="454" t="str">
        <f>IF(U15="","",VLOOKUP(U15,全集約!$CF$4:$CG$44,2,0))</f>
        <v/>
      </c>
      <c r="W15" s="451" t="str">
        <f>IFERROR(VLOOKUP($B15,①申込書!$A$11:$BD$70,34,0),"")</f>
        <v/>
      </c>
      <c r="X15" s="455" t="str">
        <f>IFERROR(VLOOKUP($B15,①申込書!$A$11:$BD$70,35,0),"")</f>
        <v/>
      </c>
      <c r="Y15" s="451" t="str">
        <f>IFERROR(VLOOKUP($B15,①申込書!$A$11:$BD$70,48,0),"")</f>
        <v/>
      </c>
      <c r="Z15" s="454" t="str">
        <f>IF(Y15="","",VLOOKUP(Y15,全集約!$CF$4:$CG$44,2,0))</f>
        <v/>
      </c>
      <c r="AA15" s="456" t="str">
        <f>IF($Y15="中学男子4X100mR",①申込書!$X$57,IF($Y15="中学女子4X100mR",①申込書!$X$58,""))</f>
        <v/>
      </c>
      <c r="AC15" s="460"/>
      <c r="BC15" s="461"/>
      <c r="CE15" s="67"/>
      <c r="CF15" s="64" t="str">
        <f>①申込書!I91</f>
        <v>中学男子棒高跳</v>
      </c>
      <c r="CG15" s="64">
        <v>12</v>
      </c>
      <c r="CH15" s="64"/>
      <c r="CJ15" s="62" t="s">
        <v>131</v>
      </c>
      <c r="CK15" s="62">
        <v>58</v>
      </c>
    </row>
    <row r="16" spans="1:97" ht="12.75">
      <c r="A16" s="144"/>
      <c r="B16" s="58">
        <v>13</v>
      </c>
      <c r="C16" s="451" t="str">
        <f>IF(G16="","",VLOOKUP(D16,①申込書!$E$80:$G$850,2,0))</f>
        <v/>
      </c>
      <c r="D16" s="451" t="str">
        <f>IF($G16="","",①申込書!$B$5)</f>
        <v/>
      </c>
      <c r="E16" s="451" t="str">
        <f>IF($G16="","",①申込書!$B$7)</f>
        <v/>
      </c>
      <c r="F16" s="451"/>
      <c r="G16" s="451" t="str">
        <f>IFERROR(VLOOKUP($B16,①申込書!$A$11:$BD$70,45,0),"")</f>
        <v/>
      </c>
      <c r="H16" s="451" t="str">
        <f>IFERROR(VLOOKUP($B16,①申込書!$A$11:$BD$70,5,0)&amp;" "&amp;VLOOKUP($B16,①申込書!$A$11:$BD$70,6,0),"")</f>
        <v/>
      </c>
      <c r="I16" s="452"/>
      <c r="J16" s="452"/>
      <c r="K16" s="451" t="str">
        <f t="shared" si="0"/>
        <v/>
      </c>
      <c r="L16" s="451" t="str">
        <f t="shared" si="1"/>
        <v/>
      </c>
      <c r="M16" s="451" t="str">
        <f>IFERROR(VLOOKUP($B16,①申込書!$A$11:$BD$70,7,0),"")</f>
        <v/>
      </c>
      <c r="N16" s="451" t="str">
        <f>IFERROR(VLOOKUP($B16,①申込書!$A$11:$BD$70,13,0),"")</f>
        <v/>
      </c>
      <c r="O16" s="453"/>
      <c r="P16" s="454" t="str">
        <f>IF($G16="","",①申込書!$D$7)</f>
        <v/>
      </c>
      <c r="Q16" s="451" t="str">
        <f>IFERROR(VLOOKUP($B16,①申込書!$A$11:$BD$70,46,0),"")</f>
        <v/>
      </c>
      <c r="R16" s="454" t="str">
        <f>IF(Q16="","",VLOOKUP(Q16,全集約!$CF$4:$CG$44,2,0))</f>
        <v/>
      </c>
      <c r="S16" s="451" t="str">
        <f>IFERROR(VLOOKUP($B16,①申込書!$A$11:$BD$70,24,0),"")</f>
        <v/>
      </c>
      <c r="T16" s="455" t="str">
        <f>IFERROR(VLOOKUP($B16,①申込書!$A$11:$BD$70,25,0),"")</f>
        <v/>
      </c>
      <c r="U16" s="451" t="str">
        <f>IFERROR(VLOOKUP($B16,①申込書!$A$11:$BD$70,47,0),"")</f>
        <v/>
      </c>
      <c r="V16" s="454" t="str">
        <f>IF(U16="","",VLOOKUP(U16,全集約!$CF$4:$CG$44,2,0))</f>
        <v/>
      </c>
      <c r="W16" s="451" t="str">
        <f>IFERROR(VLOOKUP($B16,①申込書!$A$11:$BD$70,34,0),"")</f>
        <v/>
      </c>
      <c r="X16" s="455" t="str">
        <f>IFERROR(VLOOKUP($B16,①申込書!$A$11:$BD$70,35,0),"")</f>
        <v/>
      </c>
      <c r="Y16" s="451" t="str">
        <f>IFERROR(VLOOKUP($B16,①申込書!$A$11:$BD$70,48,0),"")</f>
        <v/>
      </c>
      <c r="Z16" s="454" t="str">
        <f>IF(Y16="","",VLOOKUP(Y16,全集約!$CF$4:$CG$44,2,0))</f>
        <v/>
      </c>
      <c r="AA16" s="456" t="str">
        <f>IF($Y16="中学男子4X100mR",①申込書!$X$57,IF($Y16="中学女子4X100mR",①申込書!$X$58,""))</f>
        <v/>
      </c>
      <c r="AC16" s="460"/>
      <c r="BC16" s="461"/>
      <c r="CE16" s="67"/>
      <c r="CF16" s="64" t="str">
        <f>①申込書!I92</f>
        <v>中学男子走幅跳</v>
      </c>
      <c r="CG16" s="64">
        <v>13</v>
      </c>
      <c r="CH16" s="64"/>
      <c r="CJ16" s="62" t="s">
        <v>132</v>
      </c>
      <c r="CK16" s="62">
        <v>2</v>
      </c>
    </row>
    <row r="17" spans="1:89" ht="12.75">
      <c r="A17" s="144"/>
      <c r="B17" s="58">
        <v>14</v>
      </c>
      <c r="C17" s="451" t="str">
        <f>IF(G17="","",VLOOKUP(D17,①申込書!$E$80:$G$850,2,0))</f>
        <v/>
      </c>
      <c r="D17" s="451" t="str">
        <f>IF($G17="","",①申込書!$B$5)</f>
        <v/>
      </c>
      <c r="E17" s="451" t="str">
        <f>IF($G17="","",①申込書!$B$7)</f>
        <v/>
      </c>
      <c r="F17" s="451"/>
      <c r="G17" s="451" t="str">
        <f>IFERROR(VLOOKUP($B17,①申込書!$A$11:$BD$70,45,0),"")</f>
        <v/>
      </c>
      <c r="H17" s="451" t="str">
        <f>IFERROR(VLOOKUP($B17,①申込書!$A$11:$BD$70,5,0)&amp;" "&amp;VLOOKUP($B17,①申込書!$A$11:$BD$70,6,0),"")</f>
        <v/>
      </c>
      <c r="I17" s="452"/>
      <c r="J17" s="452"/>
      <c r="K17" s="451" t="str">
        <f t="shared" si="0"/>
        <v/>
      </c>
      <c r="L17" s="451" t="str">
        <f t="shared" si="1"/>
        <v/>
      </c>
      <c r="M17" s="451" t="str">
        <f>IFERROR(VLOOKUP($B17,①申込書!$A$11:$BD$70,7,0),"")</f>
        <v/>
      </c>
      <c r="N17" s="451" t="str">
        <f>IFERROR(VLOOKUP($B17,①申込書!$A$11:$BD$70,13,0),"")</f>
        <v/>
      </c>
      <c r="O17" s="453"/>
      <c r="P17" s="454" t="str">
        <f>IF($G17="","",①申込書!$D$7)</f>
        <v/>
      </c>
      <c r="Q17" s="451" t="str">
        <f>IFERROR(VLOOKUP($B17,①申込書!$A$11:$BD$70,46,0),"")</f>
        <v/>
      </c>
      <c r="R17" s="454" t="str">
        <f>IF(Q17="","",VLOOKUP(Q17,全集約!$CF$4:$CG$44,2,0))</f>
        <v/>
      </c>
      <c r="S17" s="451" t="str">
        <f>IFERROR(VLOOKUP($B17,①申込書!$A$11:$BD$70,24,0),"")</f>
        <v/>
      </c>
      <c r="T17" s="455" t="str">
        <f>IFERROR(VLOOKUP($B17,①申込書!$A$11:$BD$70,25,0),"")</f>
        <v/>
      </c>
      <c r="U17" s="451" t="str">
        <f>IFERROR(VLOOKUP($B17,①申込書!$A$11:$BD$70,47,0),"")</f>
        <v/>
      </c>
      <c r="V17" s="454" t="str">
        <f>IF(U17="","",VLOOKUP(U17,全集約!$CF$4:$CG$44,2,0))</f>
        <v/>
      </c>
      <c r="W17" s="451" t="str">
        <f>IFERROR(VLOOKUP($B17,①申込書!$A$11:$BD$70,34,0),"")</f>
        <v/>
      </c>
      <c r="X17" s="455" t="str">
        <f>IFERROR(VLOOKUP($B17,①申込書!$A$11:$BD$70,35,0),"")</f>
        <v/>
      </c>
      <c r="Y17" s="451" t="str">
        <f>IFERROR(VLOOKUP($B17,①申込書!$A$11:$BD$70,48,0),"")</f>
        <v/>
      </c>
      <c r="Z17" s="454" t="str">
        <f>IF(Y17="","",VLOOKUP(Y17,全集約!$CF$4:$CG$44,2,0))</f>
        <v/>
      </c>
      <c r="AA17" s="456" t="str">
        <f>IF($Y17="中学男子4X100mR",①申込書!$X$57,IF($Y17="中学女子4X100mR",①申込書!$X$58,""))</f>
        <v/>
      </c>
      <c r="AC17" s="460"/>
      <c r="BC17" s="461"/>
      <c r="CE17" s="67"/>
      <c r="CF17" s="65" t="str">
        <f>①申込書!I93</f>
        <v>中学男子砲丸投(5.000kg)</v>
      </c>
      <c r="CG17" s="64">
        <v>14</v>
      </c>
      <c r="CH17" s="64"/>
      <c r="CJ17" s="62" t="s">
        <v>133</v>
      </c>
      <c r="CK17" s="62">
        <v>3</v>
      </c>
    </row>
    <row r="18" spans="1:89" ht="12.75">
      <c r="A18" s="144"/>
      <c r="B18" s="58">
        <v>15</v>
      </c>
      <c r="C18" s="451" t="str">
        <f>IF(G18="","",VLOOKUP(D18,①申込書!$E$80:$G$850,2,0))</f>
        <v/>
      </c>
      <c r="D18" s="451" t="str">
        <f>IF($G18="","",①申込書!$B$5)</f>
        <v/>
      </c>
      <c r="E18" s="451" t="str">
        <f>IF($G18="","",①申込書!$B$7)</f>
        <v/>
      </c>
      <c r="F18" s="451"/>
      <c r="G18" s="451" t="str">
        <f>IFERROR(VLOOKUP($B18,①申込書!$A$11:$BD$70,45,0),"")</f>
        <v/>
      </c>
      <c r="H18" s="451" t="str">
        <f>IFERROR(VLOOKUP($B18,①申込書!$A$11:$BD$70,5,0)&amp;" "&amp;VLOOKUP($B18,①申込書!$A$11:$BD$70,6,0),"")</f>
        <v/>
      </c>
      <c r="I18" s="452"/>
      <c r="J18" s="452"/>
      <c r="K18" s="451" t="str">
        <f t="shared" si="0"/>
        <v/>
      </c>
      <c r="L18" s="451" t="str">
        <f t="shared" si="1"/>
        <v/>
      </c>
      <c r="M18" s="451" t="str">
        <f>IFERROR(VLOOKUP($B18,①申込書!$A$11:$BD$70,7,0),"")</f>
        <v/>
      </c>
      <c r="N18" s="451" t="str">
        <f>IFERROR(VLOOKUP($B18,①申込書!$A$11:$BD$70,13,0),"")</f>
        <v/>
      </c>
      <c r="O18" s="453"/>
      <c r="P18" s="454" t="str">
        <f>IF($G18="","",①申込書!$D$7)</f>
        <v/>
      </c>
      <c r="Q18" s="451" t="str">
        <f>IFERROR(VLOOKUP($B18,①申込書!$A$11:$BD$70,46,0),"")</f>
        <v/>
      </c>
      <c r="R18" s="454" t="str">
        <f>IF(Q18="","",VLOOKUP(Q18,全集約!$CF$4:$CG$44,2,0))</f>
        <v/>
      </c>
      <c r="S18" s="451" t="str">
        <f>IFERROR(VLOOKUP($B18,①申込書!$A$11:$BD$70,24,0),"")</f>
        <v/>
      </c>
      <c r="T18" s="455" t="str">
        <f>IFERROR(VLOOKUP($B18,①申込書!$A$11:$BD$70,25,0),"")</f>
        <v/>
      </c>
      <c r="U18" s="451" t="str">
        <f>IFERROR(VLOOKUP($B18,①申込書!$A$11:$BD$70,47,0),"")</f>
        <v/>
      </c>
      <c r="V18" s="454" t="str">
        <f>IF(U18="","",VLOOKUP(U18,全集約!$CF$4:$CG$44,2,0))</f>
        <v/>
      </c>
      <c r="W18" s="451" t="str">
        <f>IFERROR(VLOOKUP($B18,①申込書!$A$11:$BD$70,34,0),"")</f>
        <v/>
      </c>
      <c r="X18" s="455" t="str">
        <f>IFERROR(VLOOKUP($B18,①申込書!$A$11:$BD$70,35,0),"")</f>
        <v/>
      </c>
      <c r="Y18" s="451" t="str">
        <f>IFERROR(VLOOKUP($B18,①申込書!$A$11:$BD$70,48,0),"")</f>
        <v/>
      </c>
      <c r="Z18" s="454" t="str">
        <f>IF(Y18="","",VLOOKUP(Y18,全集約!$CF$4:$CG$44,2,0))</f>
        <v/>
      </c>
      <c r="AA18" s="456" t="str">
        <f>IF($Y18="中学男子4X100mR",①申込書!$X$57,IF($Y18="中学女子4X100mR",①申込書!$X$58,""))</f>
        <v/>
      </c>
      <c r="AC18" s="460"/>
      <c r="BC18" s="461"/>
      <c r="CE18" s="67"/>
      <c r="CF18" s="65" t="str">
        <f>①申込書!I94</f>
        <v>中学男子四種競技</v>
      </c>
      <c r="CG18" s="64">
        <v>15</v>
      </c>
      <c r="CH18" s="64"/>
      <c r="CJ18" s="62" t="s">
        <v>134</v>
      </c>
      <c r="CK18" s="62">
        <v>4</v>
      </c>
    </row>
    <row r="19" spans="1:89" ht="12.75">
      <c r="A19" s="144"/>
      <c r="B19" s="58">
        <v>16</v>
      </c>
      <c r="C19" s="451" t="str">
        <f>IF(G19="","",VLOOKUP(D19,①申込書!$E$80:$G$850,2,0))</f>
        <v/>
      </c>
      <c r="D19" s="451" t="str">
        <f>IF($G19="","",①申込書!$B$5)</f>
        <v/>
      </c>
      <c r="E19" s="451" t="str">
        <f>IF($G19="","",①申込書!$B$7)</f>
        <v/>
      </c>
      <c r="F19" s="451"/>
      <c r="G19" s="451" t="str">
        <f>IFERROR(VLOOKUP($B19,①申込書!$A$11:$BD$70,45,0),"")</f>
        <v/>
      </c>
      <c r="H19" s="451" t="str">
        <f>IFERROR(VLOOKUP($B19,①申込書!$A$11:$BD$70,5,0)&amp;" "&amp;VLOOKUP($B19,①申込書!$A$11:$BD$70,6,0),"")</f>
        <v/>
      </c>
      <c r="I19" s="452"/>
      <c r="J19" s="452"/>
      <c r="K19" s="451" t="str">
        <f t="shared" si="0"/>
        <v/>
      </c>
      <c r="L19" s="451" t="str">
        <f t="shared" si="1"/>
        <v/>
      </c>
      <c r="M19" s="451" t="str">
        <f>IFERROR(VLOOKUP($B19,①申込書!$A$11:$BD$70,7,0),"")</f>
        <v/>
      </c>
      <c r="N19" s="451" t="str">
        <f>IFERROR(VLOOKUP($B19,①申込書!$A$11:$BD$70,13,0),"")</f>
        <v/>
      </c>
      <c r="O19" s="453"/>
      <c r="P19" s="454" t="str">
        <f>IF($G19="","",①申込書!$D$7)</f>
        <v/>
      </c>
      <c r="Q19" s="451" t="str">
        <f>IFERROR(VLOOKUP($B19,①申込書!$A$11:$BD$70,46,0),"")</f>
        <v/>
      </c>
      <c r="R19" s="454" t="str">
        <f>IF(Q19="","",VLOOKUP(Q19,全集約!$CF$4:$CG$44,2,0))</f>
        <v/>
      </c>
      <c r="S19" s="451" t="str">
        <f>IFERROR(VLOOKUP($B19,①申込書!$A$11:$BD$70,24,0),"")</f>
        <v/>
      </c>
      <c r="T19" s="455" t="str">
        <f>IFERROR(VLOOKUP($B19,①申込書!$A$11:$BD$70,25,0),"")</f>
        <v/>
      </c>
      <c r="U19" s="451" t="str">
        <f>IFERROR(VLOOKUP($B19,①申込書!$A$11:$BD$70,47,0),"")</f>
        <v/>
      </c>
      <c r="V19" s="454" t="str">
        <f>IF(U19="","",VLOOKUP(U19,全集約!$CF$4:$CG$44,2,0))</f>
        <v/>
      </c>
      <c r="W19" s="451" t="str">
        <f>IFERROR(VLOOKUP($B19,①申込書!$A$11:$BD$70,34,0),"")</f>
        <v/>
      </c>
      <c r="X19" s="455" t="str">
        <f>IFERROR(VLOOKUP($B19,①申込書!$A$11:$BD$70,35,0),"")</f>
        <v/>
      </c>
      <c r="Y19" s="451" t="str">
        <f>IFERROR(VLOOKUP($B19,①申込書!$A$11:$BD$70,48,0),"")</f>
        <v/>
      </c>
      <c r="Z19" s="454" t="str">
        <f>IF(Y19="","",VLOOKUP(Y19,全集約!$CF$4:$CG$44,2,0))</f>
        <v/>
      </c>
      <c r="AA19" s="456" t="str">
        <f>IF($Y19="中学男子4X100mR",①申込書!$X$57,IF($Y19="中学女子4X100mR",①申込書!$X$58,""))</f>
        <v/>
      </c>
      <c r="AC19" s="460"/>
      <c r="BC19" s="461"/>
      <c r="CE19" s="67"/>
      <c r="CF19" s="65">
        <f>①申込書!I95</f>
        <v>0</v>
      </c>
      <c r="CG19" s="64"/>
      <c r="CH19" s="64"/>
      <c r="CJ19" s="62" t="s">
        <v>135</v>
      </c>
      <c r="CK19" s="62">
        <v>5</v>
      </c>
    </row>
    <row r="20" spans="1:89" ht="12.75">
      <c r="A20" s="144"/>
      <c r="B20" s="58">
        <v>17</v>
      </c>
      <c r="C20" s="451" t="str">
        <f>IF(G20="","",VLOOKUP(D20,①申込書!$E$80:$G$850,2,0))</f>
        <v/>
      </c>
      <c r="D20" s="451" t="str">
        <f>IF($G20="","",①申込書!$B$5)</f>
        <v/>
      </c>
      <c r="E20" s="451" t="str">
        <f>IF($G20="","",①申込書!$B$7)</f>
        <v/>
      </c>
      <c r="F20" s="451"/>
      <c r="G20" s="451" t="str">
        <f>IFERROR(VLOOKUP($B20,①申込書!$A$11:$BD$70,45,0),"")</f>
        <v/>
      </c>
      <c r="H20" s="451" t="str">
        <f>IFERROR(VLOOKUP($B20,①申込書!$A$11:$BD$70,5,0)&amp;" "&amp;VLOOKUP($B20,①申込書!$A$11:$BD$70,6,0),"")</f>
        <v/>
      </c>
      <c r="I20" s="452"/>
      <c r="J20" s="452"/>
      <c r="K20" s="451" t="str">
        <f t="shared" si="0"/>
        <v/>
      </c>
      <c r="L20" s="451" t="str">
        <f t="shared" si="1"/>
        <v/>
      </c>
      <c r="M20" s="451" t="str">
        <f>IFERROR(VLOOKUP($B20,①申込書!$A$11:$BD$70,7,0),"")</f>
        <v/>
      </c>
      <c r="N20" s="451" t="str">
        <f>IFERROR(VLOOKUP($B20,①申込書!$A$11:$BD$70,13,0),"")</f>
        <v/>
      </c>
      <c r="O20" s="453"/>
      <c r="P20" s="454" t="str">
        <f>IF($G20="","",①申込書!$D$7)</f>
        <v/>
      </c>
      <c r="Q20" s="451" t="str">
        <f>IFERROR(VLOOKUP($B20,①申込書!$A$11:$BD$70,46,0),"")</f>
        <v/>
      </c>
      <c r="R20" s="454" t="str">
        <f>IF(Q20="","",VLOOKUP(Q20,全集約!$CF$4:$CG$44,2,0))</f>
        <v/>
      </c>
      <c r="S20" s="451" t="str">
        <f>IFERROR(VLOOKUP($B20,①申込書!$A$11:$BD$70,24,0),"")</f>
        <v/>
      </c>
      <c r="T20" s="455" t="str">
        <f>IFERROR(VLOOKUP($B20,①申込書!$A$11:$BD$70,25,0),"")</f>
        <v/>
      </c>
      <c r="U20" s="451" t="str">
        <f>IFERROR(VLOOKUP($B20,①申込書!$A$11:$BD$70,47,0),"")</f>
        <v/>
      </c>
      <c r="V20" s="454" t="str">
        <f>IF(U20="","",VLOOKUP(U20,全集約!$CF$4:$CG$44,2,0))</f>
        <v/>
      </c>
      <c r="W20" s="451" t="str">
        <f>IFERROR(VLOOKUP($B20,①申込書!$A$11:$BD$70,34,0),"")</f>
        <v/>
      </c>
      <c r="X20" s="455" t="str">
        <f>IFERROR(VLOOKUP($B20,①申込書!$A$11:$BD$70,35,0),"")</f>
        <v/>
      </c>
      <c r="Y20" s="451" t="str">
        <f>IFERROR(VLOOKUP($B20,①申込書!$A$11:$BD$70,48,0),"")</f>
        <v/>
      </c>
      <c r="Z20" s="454" t="str">
        <f>IF(Y20="","",VLOOKUP(Y20,全集約!$CF$4:$CG$44,2,0))</f>
        <v/>
      </c>
      <c r="AA20" s="456" t="str">
        <f>IF($Y20="中学男子4X100mR",①申込書!$X$57,IF($Y20="中学女子4X100mR",①申込書!$X$58,""))</f>
        <v/>
      </c>
      <c r="AC20" s="460"/>
      <c r="BC20" s="461"/>
      <c r="CE20" s="67"/>
      <c r="CF20" s="65">
        <f>①申込書!I96</f>
        <v>0</v>
      </c>
      <c r="CG20" s="64"/>
      <c r="CH20" s="64"/>
      <c r="CJ20" s="62" t="s">
        <v>136</v>
      </c>
      <c r="CK20" s="62">
        <v>6</v>
      </c>
    </row>
    <row r="21" spans="1:89" ht="12.75">
      <c r="A21" s="144"/>
      <c r="B21" s="58">
        <v>18</v>
      </c>
      <c r="C21" s="451" t="str">
        <f>IF(G21="","",VLOOKUP(D21,①申込書!$E$80:$G$850,2,0))</f>
        <v/>
      </c>
      <c r="D21" s="451" t="str">
        <f>IF($G21="","",①申込書!$B$5)</f>
        <v/>
      </c>
      <c r="E21" s="451" t="str">
        <f>IF($G21="","",①申込書!$B$7)</f>
        <v/>
      </c>
      <c r="F21" s="451"/>
      <c r="G21" s="451" t="str">
        <f>IFERROR(VLOOKUP($B21,①申込書!$A$11:$BD$70,45,0),"")</f>
        <v/>
      </c>
      <c r="H21" s="451" t="str">
        <f>IFERROR(VLOOKUP($B21,①申込書!$A$11:$BD$70,5,0)&amp;" "&amp;VLOOKUP($B21,①申込書!$A$11:$BD$70,6,0),"")</f>
        <v/>
      </c>
      <c r="I21" s="452"/>
      <c r="J21" s="452"/>
      <c r="K21" s="451" t="str">
        <f t="shared" si="0"/>
        <v/>
      </c>
      <c r="L21" s="451" t="str">
        <f t="shared" si="1"/>
        <v/>
      </c>
      <c r="M21" s="451" t="str">
        <f>IFERROR(VLOOKUP($B21,①申込書!$A$11:$BD$70,7,0),"")</f>
        <v/>
      </c>
      <c r="N21" s="451" t="str">
        <f>IFERROR(VLOOKUP($B21,①申込書!$A$11:$BD$70,13,0),"")</f>
        <v/>
      </c>
      <c r="O21" s="453"/>
      <c r="P21" s="454" t="str">
        <f>IF($G21="","",①申込書!$D$7)</f>
        <v/>
      </c>
      <c r="Q21" s="451" t="str">
        <f>IFERROR(VLOOKUP($B21,①申込書!$A$11:$BD$70,46,0),"")</f>
        <v/>
      </c>
      <c r="R21" s="454" t="str">
        <f>IF(Q21="","",VLOOKUP(Q21,全集約!$CF$4:$CG$44,2,0))</f>
        <v/>
      </c>
      <c r="S21" s="451" t="str">
        <f>IFERROR(VLOOKUP($B21,①申込書!$A$11:$BD$70,24,0),"")</f>
        <v/>
      </c>
      <c r="T21" s="455" t="str">
        <f>IFERROR(VLOOKUP($B21,①申込書!$A$11:$BD$70,25,0),"")</f>
        <v/>
      </c>
      <c r="U21" s="451" t="str">
        <f>IFERROR(VLOOKUP($B21,①申込書!$A$11:$BD$70,47,0),"")</f>
        <v/>
      </c>
      <c r="V21" s="454" t="str">
        <f>IF(U21="","",VLOOKUP(U21,全集約!$CF$4:$CG$44,2,0))</f>
        <v/>
      </c>
      <c r="W21" s="451" t="str">
        <f>IFERROR(VLOOKUP($B21,①申込書!$A$11:$BD$70,34,0),"")</f>
        <v/>
      </c>
      <c r="X21" s="455" t="str">
        <f>IFERROR(VLOOKUP($B21,①申込書!$A$11:$BD$70,35,0),"")</f>
        <v/>
      </c>
      <c r="Y21" s="451" t="str">
        <f>IFERROR(VLOOKUP($B21,①申込書!$A$11:$BD$70,48,0),"")</f>
        <v/>
      </c>
      <c r="Z21" s="454" t="str">
        <f>IF(Y21="","",VLOOKUP(Y21,全集約!$CF$4:$CG$44,2,0))</f>
        <v/>
      </c>
      <c r="AA21" s="456" t="str">
        <f>IF($Y21="中学男子4X100mR",①申込書!$X$57,IF($Y21="中学女子4X100mR",①申込書!$X$58,""))</f>
        <v/>
      </c>
      <c r="AC21" s="460"/>
      <c r="BC21" s="461"/>
      <c r="CE21" s="67"/>
      <c r="CF21" s="65">
        <f>①申込書!I97</f>
        <v>0</v>
      </c>
      <c r="CG21" s="64"/>
      <c r="CH21" s="64"/>
      <c r="CJ21" s="62" t="s">
        <v>137</v>
      </c>
      <c r="CK21" s="62">
        <v>7</v>
      </c>
    </row>
    <row r="22" spans="1:89" ht="12.75">
      <c r="A22" s="144"/>
      <c r="B22" s="58">
        <v>19</v>
      </c>
      <c r="C22" s="451" t="str">
        <f>IF(G22="","",VLOOKUP(D22,①申込書!$E$80:$G$850,2,0))</f>
        <v/>
      </c>
      <c r="D22" s="451" t="str">
        <f>IF($G22="","",①申込書!$B$5)</f>
        <v/>
      </c>
      <c r="E22" s="451" t="str">
        <f>IF($G22="","",①申込書!$B$7)</f>
        <v/>
      </c>
      <c r="F22" s="451"/>
      <c r="G22" s="451" t="str">
        <f>IFERROR(VLOOKUP($B22,①申込書!$A$11:$BD$70,45,0),"")</f>
        <v/>
      </c>
      <c r="H22" s="451" t="str">
        <f>IFERROR(VLOOKUP($B22,①申込書!$A$11:$BD$70,5,0)&amp;" "&amp;VLOOKUP($B22,①申込書!$A$11:$BD$70,6,0),"")</f>
        <v/>
      </c>
      <c r="I22" s="452"/>
      <c r="J22" s="452"/>
      <c r="K22" s="451" t="str">
        <f t="shared" si="0"/>
        <v/>
      </c>
      <c r="L22" s="451" t="str">
        <f t="shared" si="1"/>
        <v/>
      </c>
      <c r="M22" s="451" t="str">
        <f>IFERROR(VLOOKUP($B22,①申込書!$A$11:$BD$70,7,0),"")</f>
        <v/>
      </c>
      <c r="N22" s="451" t="str">
        <f>IFERROR(VLOOKUP($B22,①申込書!$A$11:$BD$70,13,0),"")</f>
        <v/>
      </c>
      <c r="O22" s="453"/>
      <c r="P22" s="454" t="str">
        <f>IF($G22="","",①申込書!$D$7)</f>
        <v/>
      </c>
      <c r="Q22" s="451" t="str">
        <f>IFERROR(VLOOKUP($B22,①申込書!$A$11:$BD$70,46,0),"")</f>
        <v/>
      </c>
      <c r="R22" s="454" t="str">
        <f>IF(Q22="","",VLOOKUP(Q22,全集約!$CF$4:$CG$44,2,0))</f>
        <v/>
      </c>
      <c r="S22" s="451" t="str">
        <f>IFERROR(VLOOKUP($B22,①申込書!$A$11:$BD$70,24,0),"")</f>
        <v/>
      </c>
      <c r="T22" s="455" t="str">
        <f>IFERROR(VLOOKUP($B22,①申込書!$A$11:$BD$70,25,0),"")</f>
        <v/>
      </c>
      <c r="U22" s="451" t="str">
        <f>IFERROR(VLOOKUP($B22,①申込書!$A$11:$BD$70,47,0),"")</f>
        <v/>
      </c>
      <c r="V22" s="454" t="str">
        <f>IF(U22="","",VLOOKUP(U22,全集約!$CF$4:$CG$44,2,0))</f>
        <v/>
      </c>
      <c r="W22" s="451" t="str">
        <f>IFERROR(VLOOKUP($B22,①申込書!$A$11:$BD$70,34,0),"")</f>
        <v/>
      </c>
      <c r="X22" s="455" t="str">
        <f>IFERROR(VLOOKUP($B22,①申込書!$A$11:$BD$70,35,0),"")</f>
        <v/>
      </c>
      <c r="Y22" s="451" t="str">
        <f>IFERROR(VLOOKUP($B22,①申込書!$A$11:$BD$70,48,0),"")</f>
        <v/>
      </c>
      <c r="Z22" s="454" t="str">
        <f>IF(Y22="","",VLOOKUP(Y22,全集約!$CF$4:$CG$44,2,0))</f>
        <v/>
      </c>
      <c r="AA22" s="456" t="str">
        <f>IF($Y22="中学男子4X100mR",①申込書!$X$57,IF($Y22="中学女子4X100mR",①申込書!$X$58,""))</f>
        <v/>
      </c>
      <c r="AC22" s="460"/>
      <c r="BC22" s="461"/>
      <c r="CE22" s="67"/>
      <c r="CF22" s="65">
        <f>①申込書!I98</f>
        <v>0</v>
      </c>
      <c r="CG22" s="64"/>
      <c r="CH22" s="64"/>
      <c r="CJ22" s="62" t="s">
        <v>138</v>
      </c>
      <c r="CK22" s="62">
        <v>8</v>
      </c>
    </row>
    <row r="23" spans="1:89" ht="12.75">
      <c r="A23" s="144"/>
      <c r="B23" s="58">
        <v>20</v>
      </c>
      <c r="C23" s="451" t="str">
        <f>IF(G23="","",VLOOKUP(D23,①申込書!$E$80:$G$850,2,0))</f>
        <v/>
      </c>
      <c r="D23" s="451" t="str">
        <f>IF($G23="","",①申込書!$B$5)</f>
        <v/>
      </c>
      <c r="E23" s="451" t="str">
        <f>IF($G23="","",①申込書!$B$7)</f>
        <v/>
      </c>
      <c r="F23" s="451"/>
      <c r="G23" s="451" t="str">
        <f>IFERROR(VLOOKUP($B23,①申込書!$A$11:$BD$70,45,0),"")</f>
        <v/>
      </c>
      <c r="H23" s="451" t="str">
        <f>IFERROR(VLOOKUP($B23,①申込書!$A$11:$BD$70,5,0)&amp;" "&amp;VLOOKUP($B23,①申込書!$A$11:$BD$70,6,0),"")</f>
        <v/>
      </c>
      <c r="I23" s="452"/>
      <c r="J23" s="452"/>
      <c r="K23" s="451" t="str">
        <f t="shared" si="0"/>
        <v/>
      </c>
      <c r="L23" s="451" t="str">
        <f t="shared" si="1"/>
        <v/>
      </c>
      <c r="M23" s="451" t="str">
        <f>IFERROR(VLOOKUP($B23,①申込書!$A$11:$BD$70,7,0),"")</f>
        <v/>
      </c>
      <c r="N23" s="451" t="str">
        <f>IFERROR(VLOOKUP($B23,①申込書!$A$11:$BD$70,13,0),"")</f>
        <v/>
      </c>
      <c r="O23" s="453"/>
      <c r="P23" s="454" t="str">
        <f>IF($G23="","",①申込書!$D$7)</f>
        <v/>
      </c>
      <c r="Q23" s="451" t="str">
        <f>IFERROR(VLOOKUP($B23,①申込書!$A$11:$BD$70,46,0),"")</f>
        <v/>
      </c>
      <c r="R23" s="454" t="str">
        <f>IF(Q23="","",VLOOKUP(Q23,全集約!$CF$4:$CG$44,2,0))</f>
        <v/>
      </c>
      <c r="S23" s="451" t="str">
        <f>IFERROR(VLOOKUP($B23,①申込書!$A$11:$BD$70,24,0),"")</f>
        <v/>
      </c>
      <c r="T23" s="455" t="str">
        <f>IFERROR(VLOOKUP($B23,①申込書!$A$11:$BD$70,25,0),"")</f>
        <v/>
      </c>
      <c r="U23" s="451" t="str">
        <f>IFERROR(VLOOKUP($B23,①申込書!$A$11:$BD$70,47,0),"")</f>
        <v/>
      </c>
      <c r="V23" s="454" t="str">
        <f>IF(U23="","",VLOOKUP(U23,全集約!$CF$4:$CG$44,2,0))</f>
        <v/>
      </c>
      <c r="W23" s="451" t="str">
        <f>IFERROR(VLOOKUP($B23,①申込書!$A$11:$BD$70,34,0),"")</f>
        <v/>
      </c>
      <c r="X23" s="455" t="str">
        <f>IFERROR(VLOOKUP($B23,①申込書!$A$11:$BD$70,35,0),"")</f>
        <v/>
      </c>
      <c r="Y23" s="451" t="str">
        <f>IFERROR(VLOOKUP($B23,①申込書!$A$11:$BD$70,48,0),"")</f>
        <v/>
      </c>
      <c r="Z23" s="454" t="str">
        <f>IF(Y23="","",VLOOKUP(Y23,全集約!$CF$4:$CG$44,2,0))</f>
        <v/>
      </c>
      <c r="AA23" s="456" t="str">
        <f>IF($Y23="中学男子4X100mR",①申込書!$X$57,IF($Y23="中学女子4X100mR",①申込書!$X$58,""))</f>
        <v/>
      </c>
      <c r="AC23" s="460"/>
      <c r="BC23" s="461"/>
      <c r="CE23" s="67"/>
      <c r="CF23" s="65">
        <f>①申込書!I99</f>
        <v>0</v>
      </c>
      <c r="CG23" s="64"/>
      <c r="CH23" s="64"/>
      <c r="CJ23" s="62" t="s">
        <v>139</v>
      </c>
      <c r="CK23" s="62">
        <v>9</v>
      </c>
    </row>
    <row r="24" spans="1:89" ht="12.75">
      <c r="A24" s="144"/>
      <c r="B24" s="58">
        <v>21</v>
      </c>
      <c r="C24" s="451" t="str">
        <f>IF(G24="","",VLOOKUP(D24,①申込書!$E$80:$G$850,2,0))</f>
        <v/>
      </c>
      <c r="D24" s="451" t="str">
        <f>IF($G24="","",①申込書!$B$5)</f>
        <v/>
      </c>
      <c r="E24" s="451" t="str">
        <f>IF($G24="","",①申込書!$B$7)</f>
        <v/>
      </c>
      <c r="F24" s="451"/>
      <c r="G24" s="451" t="str">
        <f>IFERROR(VLOOKUP($B24,①申込書!$A$11:$BD$70,45,0),"")</f>
        <v/>
      </c>
      <c r="H24" s="451" t="str">
        <f>IFERROR(VLOOKUP($B24,①申込書!$A$11:$BD$70,5,0)&amp;" "&amp;VLOOKUP($B24,①申込書!$A$11:$BD$70,6,0),"")</f>
        <v/>
      </c>
      <c r="I24" s="452"/>
      <c r="J24" s="452"/>
      <c r="K24" s="451" t="str">
        <f t="shared" si="0"/>
        <v/>
      </c>
      <c r="L24" s="451" t="str">
        <f t="shared" si="1"/>
        <v/>
      </c>
      <c r="M24" s="451" t="str">
        <f>IFERROR(VLOOKUP($B24,①申込書!$A$11:$BD$70,7,0),"")</f>
        <v/>
      </c>
      <c r="N24" s="451" t="str">
        <f>IFERROR(VLOOKUP($B24,①申込書!$A$11:$BD$70,13,0),"")</f>
        <v/>
      </c>
      <c r="O24" s="453"/>
      <c r="P24" s="454" t="str">
        <f>IF($G24="","",①申込書!$D$7)</f>
        <v/>
      </c>
      <c r="Q24" s="451" t="str">
        <f>IFERROR(VLOOKUP($B24,①申込書!$A$11:$BD$70,46,0),"")</f>
        <v/>
      </c>
      <c r="R24" s="454" t="str">
        <f>IF(Q24="","",VLOOKUP(Q24,全集約!$CF$4:$CG$44,2,0))</f>
        <v/>
      </c>
      <c r="S24" s="451" t="str">
        <f>IFERROR(VLOOKUP($B24,①申込書!$A$11:$BD$70,24,0),"")</f>
        <v/>
      </c>
      <c r="T24" s="455" t="str">
        <f>IFERROR(VLOOKUP($B24,①申込書!$A$11:$BD$70,25,0),"")</f>
        <v/>
      </c>
      <c r="U24" s="451" t="str">
        <f>IFERROR(VLOOKUP($B24,①申込書!$A$11:$BD$70,47,0),"")</f>
        <v/>
      </c>
      <c r="V24" s="454" t="str">
        <f>IF(U24="","",VLOOKUP(U24,全集約!$CF$4:$CG$44,2,0))</f>
        <v/>
      </c>
      <c r="W24" s="451" t="str">
        <f>IFERROR(VLOOKUP($B24,①申込書!$A$11:$BD$70,34,0),"")</f>
        <v/>
      </c>
      <c r="X24" s="455" t="str">
        <f>IFERROR(VLOOKUP($B24,①申込書!$A$11:$BD$70,35,0),"")</f>
        <v/>
      </c>
      <c r="Y24" s="451" t="str">
        <f>IFERROR(VLOOKUP($B24,①申込書!$A$11:$BD$70,48,0),"")</f>
        <v/>
      </c>
      <c r="Z24" s="454" t="str">
        <f>IF(Y24="","",VLOOKUP(Y24,全集約!$CF$4:$CG$44,2,0))</f>
        <v/>
      </c>
      <c r="AA24" s="456" t="str">
        <f>IF($Y24="中学男子4X100mR",①申込書!$X$57,IF($Y24="中学女子4X100mR",①申込書!$X$58,""))</f>
        <v/>
      </c>
      <c r="AC24" s="460"/>
      <c r="BC24" s="461"/>
      <c r="CE24" s="67"/>
      <c r="CF24" s="65">
        <f>①申込書!I100</f>
        <v>0</v>
      </c>
      <c r="CG24" s="64"/>
      <c r="CH24" s="64"/>
      <c r="CJ24" s="62" t="s">
        <v>140</v>
      </c>
      <c r="CK24" s="62">
        <v>10</v>
      </c>
    </row>
    <row r="25" spans="1:89" ht="12.75">
      <c r="A25" s="144"/>
      <c r="B25" s="58">
        <v>22</v>
      </c>
      <c r="C25" s="451" t="str">
        <f>IF(G25="","",VLOOKUP(D25,①申込書!$E$80:$G$850,2,0))</f>
        <v/>
      </c>
      <c r="D25" s="451" t="str">
        <f>IF($G25="","",①申込書!$B$5)</f>
        <v/>
      </c>
      <c r="E25" s="451" t="str">
        <f>IF($G25="","",①申込書!$B$7)</f>
        <v/>
      </c>
      <c r="F25" s="451"/>
      <c r="G25" s="451" t="str">
        <f>IFERROR(VLOOKUP($B25,①申込書!$A$11:$BD$70,45,0),"")</f>
        <v/>
      </c>
      <c r="H25" s="451" t="str">
        <f>IFERROR(VLOOKUP($B25,①申込書!$A$11:$BD$70,5,0)&amp;" "&amp;VLOOKUP($B25,①申込書!$A$11:$BD$70,6,0),"")</f>
        <v/>
      </c>
      <c r="I25" s="452"/>
      <c r="J25" s="452"/>
      <c r="K25" s="451" t="str">
        <f t="shared" si="0"/>
        <v/>
      </c>
      <c r="L25" s="451" t="str">
        <f t="shared" si="1"/>
        <v/>
      </c>
      <c r="M25" s="451" t="str">
        <f>IFERROR(VLOOKUP($B25,①申込書!$A$11:$BD$70,7,0),"")</f>
        <v/>
      </c>
      <c r="N25" s="451" t="str">
        <f>IFERROR(VLOOKUP($B25,①申込書!$A$11:$BD$70,13,0),"")</f>
        <v/>
      </c>
      <c r="O25" s="453"/>
      <c r="P25" s="454" t="str">
        <f>IF($G25="","",①申込書!$D$7)</f>
        <v/>
      </c>
      <c r="Q25" s="451" t="str">
        <f>IFERROR(VLOOKUP($B25,①申込書!$A$11:$BD$70,46,0),"")</f>
        <v/>
      </c>
      <c r="R25" s="454" t="str">
        <f>IF(Q25="","",VLOOKUP(Q25,全集約!$CF$4:$CG$44,2,0))</f>
        <v/>
      </c>
      <c r="S25" s="451" t="str">
        <f>IFERROR(VLOOKUP($B25,①申込書!$A$11:$BD$70,24,0),"")</f>
        <v/>
      </c>
      <c r="T25" s="455" t="str">
        <f>IFERROR(VLOOKUP($B25,①申込書!$A$11:$BD$70,25,0),"")</f>
        <v/>
      </c>
      <c r="U25" s="451" t="str">
        <f>IFERROR(VLOOKUP($B25,①申込書!$A$11:$BD$70,47,0),"")</f>
        <v/>
      </c>
      <c r="V25" s="454" t="str">
        <f>IF(U25="","",VLOOKUP(U25,全集約!$CF$4:$CG$44,2,0))</f>
        <v/>
      </c>
      <c r="W25" s="451" t="str">
        <f>IFERROR(VLOOKUP($B25,①申込書!$A$11:$BD$70,34,0),"")</f>
        <v/>
      </c>
      <c r="X25" s="455" t="str">
        <f>IFERROR(VLOOKUP($B25,①申込書!$A$11:$BD$70,35,0),"")</f>
        <v/>
      </c>
      <c r="Y25" s="451" t="str">
        <f>IFERROR(VLOOKUP($B25,①申込書!$A$11:$BD$70,48,0),"")</f>
        <v/>
      </c>
      <c r="Z25" s="454" t="str">
        <f>IF(Y25="","",VLOOKUP(Y25,全集約!$CF$4:$CG$44,2,0))</f>
        <v/>
      </c>
      <c r="AA25" s="456" t="str">
        <f>IF($Y25="中学男子4X100mR",①申込書!$X$57,IF($Y25="中学女子4X100mR",①申込書!$X$58,""))</f>
        <v/>
      </c>
      <c r="AC25" s="460"/>
      <c r="BC25" s="461"/>
      <c r="CE25" s="67"/>
      <c r="CF25" s="65" t="str">
        <f>①申込書!I101</f>
        <v>中学1年女子100m</v>
      </c>
      <c r="CG25" s="64">
        <v>16</v>
      </c>
      <c r="CH25" s="64"/>
      <c r="CJ25" s="62" t="s">
        <v>141</v>
      </c>
      <c r="CK25" s="62">
        <v>11</v>
      </c>
    </row>
    <row r="26" spans="1:89" ht="12.75">
      <c r="A26" s="144"/>
      <c r="B26" s="58">
        <v>23</v>
      </c>
      <c r="C26" s="451" t="str">
        <f>IF(G26="","",VLOOKUP(D26,①申込書!$E$80:$G$850,2,0))</f>
        <v/>
      </c>
      <c r="D26" s="451" t="str">
        <f>IF($G26="","",①申込書!$B$5)</f>
        <v/>
      </c>
      <c r="E26" s="451" t="str">
        <f>IF($G26="","",①申込書!$B$7)</f>
        <v/>
      </c>
      <c r="F26" s="451"/>
      <c r="G26" s="451" t="str">
        <f>IFERROR(VLOOKUP($B26,①申込書!$A$11:$BD$70,45,0),"")</f>
        <v/>
      </c>
      <c r="H26" s="451" t="str">
        <f>IFERROR(VLOOKUP($B26,①申込書!$A$11:$BD$70,5,0)&amp;" "&amp;VLOOKUP($B26,①申込書!$A$11:$BD$70,6,0),"")</f>
        <v/>
      </c>
      <c r="I26" s="452"/>
      <c r="J26" s="452"/>
      <c r="K26" s="451" t="str">
        <f t="shared" si="0"/>
        <v/>
      </c>
      <c r="L26" s="451" t="str">
        <f t="shared" si="1"/>
        <v/>
      </c>
      <c r="M26" s="451" t="str">
        <f>IFERROR(VLOOKUP($B26,①申込書!$A$11:$BD$70,7,0),"")</f>
        <v/>
      </c>
      <c r="N26" s="451" t="str">
        <f>IFERROR(VLOOKUP($B26,①申込書!$A$11:$BD$70,13,0),"")</f>
        <v/>
      </c>
      <c r="O26" s="453"/>
      <c r="P26" s="454" t="str">
        <f>IF($G26="","",①申込書!$D$7)</f>
        <v/>
      </c>
      <c r="Q26" s="451" t="str">
        <f>IFERROR(VLOOKUP($B26,①申込書!$A$11:$BD$70,46,0),"")</f>
        <v/>
      </c>
      <c r="R26" s="454" t="str">
        <f>IF(Q26="","",VLOOKUP(Q26,全集約!$CF$4:$CG$44,2,0))</f>
        <v/>
      </c>
      <c r="S26" s="451" t="str">
        <f>IFERROR(VLOOKUP($B26,①申込書!$A$11:$BD$70,24,0),"")</f>
        <v/>
      </c>
      <c r="T26" s="455" t="str">
        <f>IFERROR(VLOOKUP($B26,①申込書!$A$11:$BD$70,25,0),"")</f>
        <v/>
      </c>
      <c r="U26" s="451" t="str">
        <f>IFERROR(VLOOKUP($B26,①申込書!$A$11:$BD$70,47,0),"")</f>
        <v/>
      </c>
      <c r="V26" s="454" t="str">
        <f>IF(U26="","",VLOOKUP(U26,全集約!$CF$4:$CG$44,2,0))</f>
        <v/>
      </c>
      <c r="W26" s="451" t="str">
        <f>IFERROR(VLOOKUP($B26,①申込書!$A$11:$BD$70,34,0),"")</f>
        <v/>
      </c>
      <c r="X26" s="455" t="str">
        <f>IFERROR(VLOOKUP($B26,①申込書!$A$11:$BD$70,35,0),"")</f>
        <v/>
      </c>
      <c r="Y26" s="451" t="str">
        <f>IFERROR(VLOOKUP($B26,①申込書!$A$11:$BD$70,48,0),"")</f>
        <v/>
      </c>
      <c r="Z26" s="454" t="str">
        <f>IF(Y26="","",VLOOKUP(Y26,全集約!$CF$4:$CG$44,2,0))</f>
        <v/>
      </c>
      <c r="AA26" s="456" t="str">
        <f>IF($Y26="中学男子4X100mR",①申込書!$X$57,IF($Y26="中学女子4X100mR",①申込書!$X$58,""))</f>
        <v/>
      </c>
      <c r="AC26" s="460"/>
      <c r="BC26" s="461"/>
      <c r="CE26" s="67"/>
      <c r="CF26" s="65" t="str">
        <f>①申込書!I102</f>
        <v>中学2年女子100m</v>
      </c>
      <c r="CG26" s="64">
        <v>17</v>
      </c>
      <c r="CH26" s="64"/>
      <c r="CJ26" s="62" t="s">
        <v>142</v>
      </c>
      <c r="CK26" s="62">
        <v>12</v>
      </c>
    </row>
    <row r="27" spans="1:89" ht="12.75">
      <c r="A27" s="144"/>
      <c r="B27" s="58">
        <v>24</v>
      </c>
      <c r="C27" s="451" t="str">
        <f>IF(G27="","",VLOOKUP(D27,①申込書!$E$80:$G$850,2,0))</f>
        <v/>
      </c>
      <c r="D27" s="451" t="str">
        <f>IF($G27="","",①申込書!$B$5)</f>
        <v/>
      </c>
      <c r="E27" s="451" t="str">
        <f>IF($G27="","",①申込書!$B$7)</f>
        <v/>
      </c>
      <c r="F27" s="451"/>
      <c r="G27" s="451" t="str">
        <f>IFERROR(VLOOKUP($B27,①申込書!$A$11:$BD$70,45,0),"")</f>
        <v/>
      </c>
      <c r="H27" s="451" t="str">
        <f>IFERROR(VLOOKUP($B27,①申込書!$A$11:$BD$70,5,0)&amp;" "&amp;VLOOKUP($B27,①申込書!$A$11:$BD$70,6,0),"")</f>
        <v/>
      </c>
      <c r="I27" s="452"/>
      <c r="J27" s="452"/>
      <c r="K27" s="451" t="str">
        <f t="shared" si="0"/>
        <v/>
      </c>
      <c r="L27" s="451" t="str">
        <f t="shared" si="1"/>
        <v/>
      </c>
      <c r="M27" s="451" t="str">
        <f>IFERROR(VLOOKUP($B27,①申込書!$A$11:$BD$70,7,0),"")</f>
        <v/>
      </c>
      <c r="N27" s="451" t="str">
        <f>IFERROR(VLOOKUP($B27,①申込書!$A$11:$BD$70,13,0),"")</f>
        <v/>
      </c>
      <c r="O27" s="453"/>
      <c r="P27" s="454" t="str">
        <f>IF($G27="","",①申込書!$D$7)</f>
        <v/>
      </c>
      <c r="Q27" s="451" t="str">
        <f>IFERROR(VLOOKUP($B27,①申込書!$A$11:$BD$70,46,0),"")</f>
        <v/>
      </c>
      <c r="R27" s="454" t="str">
        <f>IF(Q27="","",VLOOKUP(Q27,全集約!$CF$4:$CG$44,2,0))</f>
        <v/>
      </c>
      <c r="S27" s="451" t="str">
        <f>IFERROR(VLOOKUP($B27,①申込書!$A$11:$BD$70,24,0),"")</f>
        <v/>
      </c>
      <c r="T27" s="455" t="str">
        <f>IFERROR(VLOOKUP($B27,①申込書!$A$11:$BD$70,25,0),"")</f>
        <v/>
      </c>
      <c r="U27" s="451" t="str">
        <f>IFERROR(VLOOKUP($B27,①申込書!$A$11:$BD$70,47,0),"")</f>
        <v/>
      </c>
      <c r="V27" s="454" t="str">
        <f>IF(U27="","",VLOOKUP(U27,全集約!$CF$4:$CG$44,2,0))</f>
        <v/>
      </c>
      <c r="W27" s="451" t="str">
        <f>IFERROR(VLOOKUP($B27,①申込書!$A$11:$BD$70,34,0),"")</f>
        <v/>
      </c>
      <c r="X27" s="455" t="str">
        <f>IFERROR(VLOOKUP($B27,①申込書!$A$11:$BD$70,35,0),"")</f>
        <v/>
      </c>
      <c r="Y27" s="451" t="str">
        <f>IFERROR(VLOOKUP($B27,①申込書!$A$11:$BD$70,48,0),"")</f>
        <v/>
      </c>
      <c r="Z27" s="454" t="str">
        <f>IF(Y27="","",VLOOKUP(Y27,全集約!$CF$4:$CG$44,2,0))</f>
        <v/>
      </c>
      <c r="AA27" s="456" t="str">
        <f>IF($Y27="中学男子4X100mR",①申込書!$X$57,IF($Y27="中学女子4X100mR",①申込書!$X$58,""))</f>
        <v/>
      </c>
      <c r="AC27" s="460"/>
      <c r="BC27" s="461"/>
      <c r="CE27" s="67"/>
      <c r="CF27" s="65" t="str">
        <f>①申込書!I103</f>
        <v>中学女子200m</v>
      </c>
      <c r="CG27" s="64">
        <v>18</v>
      </c>
      <c r="CH27" s="64"/>
      <c r="CJ27" s="62" t="s">
        <v>143</v>
      </c>
      <c r="CK27" s="62">
        <v>13</v>
      </c>
    </row>
    <row r="28" spans="1:89" ht="12.75">
      <c r="A28" s="144"/>
      <c r="B28" s="58">
        <v>25</v>
      </c>
      <c r="C28" s="451" t="str">
        <f>IF(G28="","",VLOOKUP(D28,①申込書!$E$80:$G$850,2,0))</f>
        <v/>
      </c>
      <c r="D28" s="451" t="str">
        <f>IF($G28="","",①申込書!$B$5)</f>
        <v/>
      </c>
      <c r="E28" s="451" t="str">
        <f>IF($G28="","",①申込書!$B$7)</f>
        <v/>
      </c>
      <c r="F28" s="451"/>
      <c r="G28" s="451" t="str">
        <f>IFERROR(VLOOKUP($B28,①申込書!$A$11:$BD$70,45,0),"")</f>
        <v/>
      </c>
      <c r="H28" s="451" t="str">
        <f>IFERROR(VLOOKUP($B28,①申込書!$A$11:$BD$70,5,0)&amp;" "&amp;VLOOKUP($B28,①申込書!$A$11:$BD$70,6,0),"")</f>
        <v/>
      </c>
      <c r="I28" s="452"/>
      <c r="J28" s="452"/>
      <c r="K28" s="451" t="str">
        <f t="shared" si="0"/>
        <v/>
      </c>
      <c r="L28" s="451" t="str">
        <f t="shared" si="1"/>
        <v/>
      </c>
      <c r="M28" s="451" t="str">
        <f>IFERROR(VLOOKUP($B28,①申込書!$A$11:$BD$70,7,0),"")</f>
        <v/>
      </c>
      <c r="N28" s="451" t="str">
        <f>IFERROR(VLOOKUP($B28,①申込書!$A$11:$BD$70,13,0),"")</f>
        <v/>
      </c>
      <c r="O28" s="453"/>
      <c r="P28" s="454" t="str">
        <f>IF($G28="","",①申込書!$D$7)</f>
        <v/>
      </c>
      <c r="Q28" s="451" t="str">
        <f>IFERROR(VLOOKUP($B28,①申込書!$A$11:$BD$70,46,0),"")</f>
        <v/>
      </c>
      <c r="R28" s="454" t="str">
        <f>IF(Q28="","",VLOOKUP(Q28,全集約!$CF$4:$CG$44,2,0))</f>
        <v/>
      </c>
      <c r="S28" s="451" t="str">
        <f>IFERROR(VLOOKUP($B28,①申込書!$A$11:$BD$70,24,0),"")</f>
        <v/>
      </c>
      <c r="T28" s="455" t="str">
        <f>IFERROR(VLOOKUP($B28,①申込書!$A$11:$BD$70,25,0),"")</f>
        <v/>
      </c>
      <c r="U28" s="451" t="str">
        <f>IFERROR(VLOOKUP($B28,①申込書!$A$11:$BD$70,47,0),"")</f>
        <v/>
      </c>
      <c r="V28" s="454" t="str">
        <f>IF(U28="","",VLOOKUP(U28,全集約!$CF$4:$CG$44,2,0))</f>
        <v/>
      </c>
      <c r="W28" s="451" t="str">
        <f>IFERROR(VLOOKUP($B28,①申込書!$A$11:$BD$70,34,0),"")</f>
        <v/>
      </c>
      <c r="X28" s="455" t="str">
        <f>IFERROR(VLOOKUP($B28,①申込書!$A$11:$BD$70,35,0),"")</f>
        <v/>
      </c>
      <c r="Y28" s="451" t="str">
        <f>IFERROR(VLOOKUP($B28,①申込書!$A$11:$BD$70,48,0),"")</f>
        <v/>
      </c>
      <c r="Z28" s="454" t="str">
        <f>IF(Y28="","",VLOOKUP(Y28,全集約!$CF$4:$CG$44,2,0))</f>
        <v/>
      </c>
      <c r="AA28" s="456" t="str">
        <f>IF($Y28="中学男子4X100mR",①申込書!$X$57,IF($Y28="中学女子4X100mR",①申込書!$X$58,""))</f>
        <v/>
      </c>
      <c r="AC28" s="460"/>
      <c r="BC28" s="461"/>
      <c r="CE28" s="67"/>
      <c r="CF28" s="65" t="str">
        <f>①申込書!I104</f>
        <v>中学女子800m</v>
      </c>
      <c r="CG28" s="64">
        <v>19</v>
      </c>
      <c r="CH28" s="64"/>
      <c r="CJ28" s="62" t="s">
        <v>144</v>
      </c>
      <c r="CK28" s="62">
        <v>14</v>
      </c>
    </row>
    <row r="29" spans="1:89" ht="12.75">
      <c r="A29" s="144"/>
      <c r="B29" s="58">
        <v>26</v>
      </c>
      <c r="C29" s="451" t="str">
        <f>IF(G29="","",VLOOKUP(D29,①申込書!$E$80:$G$850,2,0))</f>
        <v/>
      </c>
      <c r="D29" s="451" t="str">
        <f>IF($G29="","",①申込書!$B$5)</f>
        <v/>
      </c>
      <c r="E29" s="451" t="str">
        <f>IF($G29="","",①申込書!$B$7)</f>
        <v/>
      </c>
      <c r="F29" s="451"/>
      <c r="G29" s="451" t="str">
        <f>IFERROR(VLOOKUP($B29,①申込書!$A$11:$BD$70,45,0),"")</f>
        <v/>
      </c>
      <c r="H29" s="451" t="str">
        <f>IFERROR(VLOOKUP($B29,①申込書!$A$11:$BD$70,5,0)&amp;" "&amp;VLOOKUP($B29,①申込書!$A$11:$BD$70,6,0),"")</f>
        <v/>
      </c>
      <c r="I29" s="452"/>
      <c r="J29" s="452"/>
      <c r="K29" s="451" t="str">
        <f t="shared" si="0"/>
        <v/>
      </c>
      <c r="L29" s="451" t="str">
        <f t="shared" si="1"/>
        <v/>
      </c>
      <c r="M29" s="451" t="str">
        <f>IFERROR(VLOOKUP($B29,①申込書!$A$11:$BD$70,7,0),"")</f>
        <v/>
      </c>
      <c r="N29" s="451" t="str">
        <f>IFERROR(VLOOKUP($B29,①申込書!$A$11:$BD$70,13,0),"")</f>
        <v/>
      </c>
      <c r="O29" s="453"/>
      <c r="P29" s="454" t="str">
        <f>IF($G29="","",①申込書!$D$7)</f>
        <v/>
      </c>
      <c r="Q29" s="451" t="str">
        <f>IFERROR(VLOOKUP($B29,①申込書!$A$11:$BD$70,46,0),"")</f>
        <v/>
      </c>
      <c r="R29" s="454" t="str">
        <f>IF(Q29="","",VLOOKUP(Q29,全集約!$CF$4:$CG$44,2,0))</f>
        <v/>
      </c>
      <c r="S29" s="451" t="str">
        <f>IFERROR(VLOOKUP($B29,①申込書!$A$11:$BD$70,24,0),"")</f>
        <v/>
      </c>
      <c r="T29" s="455" t="str">
        <f>IFERROR(VLOOKUP($B29,①申込書!$A$11:$BD$70,25,0),"")</f>
        <v/>
      </c>
      <c r="U29" s="451" t="str">
        <f>IFERROR(VLOOKUP($B29,①申込書!$A$11:$BD$70,47,0),"")</f>
        <v/>
      </c>
      <c r="V29" s="454" t="str">
        <f>IF(U29="","",VLOOKUP(U29,全集約!$CF$4:$CG$44,2,0))</f>
        <v/>
      </c>
      <c r="W29" s="451" t="str">
        <f>IFERROR(VLOOKUP($B29,①申込書!$A$11:$BD$70,34,0),"")</f>
        <v/>
      </c>
      <c r="X29" s="455" t="str">
        <f>IFERROR(VLOOKUP($B29,①申込書!$A$11:$BD$70,35,0),"")</f>
        <v/>
      </c>
      <c r="Y29" s="451" t="str">
        <f>IFERROR(VLOOKUP($B29,①申込書!$A$11:$BD$70,48,0),"")</f>
        <v/>
      </c>
      <c r="Z29" s="454" t="str">
        <f>IF(Y29="","",VLOOKUP(Y29,全集約!$CF$4:$CG$44,2,0))</f>
        <v/>
      </c>
      <c r="AA29" s="456" t="str">
        <f>IF($Y29="中学男子4X100mR",①申込書!$X$57,IF($Y29="中学女子4X100mR",①申込書!$X$58,""))</f>
        <v/>
      </c>
      <c r="AC29" s="460"/>
      <c r="BC29" s="461"/>
      <c r="CE29" s="67"/>
      <c r="CF29" s="65" t="str">
        <f>①申込書!I105</f>
        <v>中学女子1500m</v>
      </c>
      <c r="CG29" s="64">
        <v>20</v>
      </c>
      <c r="CH29" s="64"/>
      <c r="CJ29" s="62" t="s">
        <v>145</v>
      </c>
      <c r="CK29" s="62">
        <v>15</v>
      </c>
    </row>
    <row r="30" spans="1:89" ht="12.75">
      <c r="A30" s="144"/>
      <c r="B30" s="58">
        <v>27</v>
      </c>
      <c r="C30" s="451" t="str">
        <f>IF(G30="","",VLOOKUP(D30,①申込書!$E$80:$G$850,2,0))</f>
        <v/>
      </c>
      <c r="D30" s="451" t="str">
        <f>IF($G30="","",①申込書!$B$5)</f>
        <v/>
      </c>
      <c r="E30" s="451" t="str">
        <f>IF($G30="","",①申込書!$B$7)</f>
        <v/>
      </c>
      <c r="F30" s="451"/>
      <c r="G30" s="451" t="str">
        <f>IFERROR(VLOOKUP($B30,①申込書!$A$11:$BD$70,45,0),"")</f>
        <v/>
      </c>
      <c r="H30" s="451" t="str">
        <f>IFERROR(VLOOKUP($B30,①申込書!$A$11:$BD$70,5,0)&amp;" "&amp;VLOOKUP($B30,①申込書!$A$11:$BD$70,6,0),"")</f>
        <v/>
      </c>
      <c r="I30" s="452"/>
      <c r="J30" s="452"/>
      <c r="K30" s="451" t="str">
        <f t="shared" si="0"/>
        <v/>
      </c>
      <c r="L30" s="451" t="str">
        <f t="shared" si="1"/>
        <v/>
      </c>
      <c r="M30" s="451" t="str">
        <f>IFERROR(VLOOKUP($B30,①申込書!$A$11:$BD$70,7,0),"")</f>
        <v/>
      </c>
      <c r="N30" s="451" t="str">
        <f>IFERROR(VLOOKUP($B30,①申込書!$A$11:$BD$70,13,0),"")</f>
        <v/>
      </c>
      <c r="O30" s="453"/>
      <c r="P30" s="454" t="str">
        <f>IF($G30="","",①申込書!$D$7)</f>
        <v/>
      </c>
      <c r="Q30" s="451" t="str">
        <f>IFERROR(VLOOKUP($B30,①申込書!$A$11:$BD$70,46,0),"")</f>
        <v/>
      </c>
      <c r="R30" s="454" t="str">
        <f>IF(Q30="","",VLOOKUP(Q30,全集約!$CF$4:$CG$44,2,0))</f>
        <v/>
      </c>
      <c r="S30" s="451" t="str">
        <f>IFERROR(VLOOKUP($B30,①申込書!$A$11:$BD$70,24,0),"")</f>
        <v/>
      </c>
      <c r="T30" s="455" t="str">
        <f>IFERROR(VLOOKUP($B30,①申込書!$A$11:$BD$70,25,0),"")</f>
        <v/>
      </c>
      <c r="U30" s="451" t="str">
        <f>IFERROR(VLOOKUP($B30,①申込書!$A$11:$BD$70,47,0),"")</f>
        <v/>
      </c>
      <c r="V30" s="454" t="str">
        <f>IF(U30="","",VLOOKUP(U30,全集約!$CF$4:$CG$44,2,0))</f>
        <v/>
      </c>
      <c r="W30" s="451" t="str">
        <f>IFERROR(VLOOKUP($B30,①申込書!$A$11:$BD$70,34,0),"")</f>
        <v/>
      </c>
      <c r="X30" s="455" t="str">
        <f>IFERROR(VLOOKUP($B30,①申込書!$A$11:$BD$70,35,0),"")</f>
        <v/>
      </c>
      <c r="Y30" s="451" t="str">
        <f>IFERROR(VLOOKUP($B30,①申込書!$A$11:$BD$70,48,0),"")</f>
        <v/>
      </c>
      <c r="Z30" s="454" t="str">
        <f>IF(Y30="","",VLOOKUP(Y30,全集約!$CF$4:$CG$44,2,0))</f>
        <v/>
      </c>
      <c r="AA30" s="456" t="str">
        <f>IF($Y30="中学男子4X100mR",①申込書!$X$57,IF($Y30="中学女子4X100mR",①申込書!$X$58,""))</f>
        <v/>
      </c>
      <c r="AC30" s="460"/>
      <c r="BC30" s="461"/>
      <c r="CE30" s="67"/>
      <c r="CF30" s="65" t="str">
        <f>①申込書!I106</f>
        <v>中学女子3000m</v>
      </c>
      <c r="CG30" s="64">
        <v>21</v>
      </c>
      <c r="CH30" s="64"/>
      <c r="CJ30" s="62" t="s">
        <v>146</v>
      </c>
      <c r="CK30" s="62">
        <v>16</v>
      </c>
    </row>
    <row r="31" spans="1:89" ht="12.75">
      <c r="A31" s="144"/>
      <c r="B31" s="58">
        <v>28</v>
      </c>
      <c r="C31" s="451" t="str">
        <f>IF(G31="","",VLOOKUP(D31,①申込書!$E$80:$G$850,2,0))</f>
        <v/>
      </c>
      <c r="D31" s="451" t="str">
        <f>IF($G31="","",①申込書!$B$5)</f>
        <v/>
      </c>
      <c r="E31" s="451" t="str">
        <f>IF($G31="","",①申込書!$B$7)</f>
        <v/>
      </c>
      <c r="F31" s="451"/>
      <c r="G31" s="451" t="str">
        <f>IFERROR(VLOOKUP($B31,①申込書!$A$11:$BD$70,45,0),"")</f>
        <v/>
      </c>
      <c r="H31" s="451" t="str">
        <f>IFERROR(VLOOKUP($B31,①申込書!$A$11:$BD$70,5,0)&amp;" "&amp;VLOOKUP($B31,①申込書!$A$11:$BD$70,6,0),"")</f>
        <v/>
      </c>
      <c r="I31" s="452"/>
      <c r="J31" s="452"/>
      <c r="K31" s="451" t="str">
        <f t="shared" si="0"/>
        <v/>
      </c>
      <c r="L31" s="451" t="str">
        <f t="shared" si="1"/>
        <v/>
      </c>
      <c r="M31" s="451" t="str">
        <f>IFERROR(VLOOKUP($B31,①申込書!$A$11:$BD$70,7,0),"")</f>
        <v/>
      </c>
      <c r="N31" s="451" t="str">
        <f>IFERROR(VLOOKUP($B31,①申込書!$A$11:$BD$70,13,0),"")</f>
        <v/>
      </c>
      <c r="O31" s="453"/>
      <c r="P31" s="454" t="str">
        <f>IF($G31="","",①申込書!$D$7)</f>
        <v/>
      </c>
      <c r="Q31" s="451" t="str">
        <f>IFERROR(VLOOKUP($B31,①申込書!$A$11:$BD$70,46,0),"")</f>
        <v/>
      </c>
      <c r="R31" s="454" t="str">
        <f>IF(Q31="","",VLOOKUP(Q31,全集約!$CF$4:$CG$44,2,0))</f>
        <v/>
      </c>
      <c r="S31" s="451" t="str">
        <f>IFERROR(VLOOKUP($B31,①申込書!$A$11:$BD$70,24,0),"")</f>
        <v/>
      </c>
      <c r="T31" s="455" t="str">
        <f>IFERROR(VLOOKUP($B31,①申込書!$A$11:$BD$70,25,0),"")</f>
        <v/>
      </c>
      <c r="U31" s="451" t="str">
        <f>IFERROR(VLOOKUP($B31,①申込書!$A$11:$BD$70,47,0),"")</f>
        <v/>
      </c>
      <c r="V31" s="454" t="str">
        <f>IF(U31="","",VLOOKUP(U31,全集約!$CF$4:$CG$44,2,0))</f>
        <v/>
      </c>
      <c r="W31" s="451" t="str">
        <f>IFERROR(VLOOKUP($B31,①申込書!$A$11:$BD$70,34,0),"")</f>
        <v/>
      </c>
      <c r="X31" s="455" t="str">
        <f>IFERROR(VLOOKUP($B31,①申込書!$A$11:$BD$70,35,0),"")</f>
        <v/>
      </c>
      <c r="Y31" s="451" t="str">
        <f>IFERROR(VLOOKUP($B31,①申込書!$A$11:$BD$70,48,0),"")</f>
        <v/>
      </c>
      <c r="Z31" s="454" t="str">
        <f>IF(Y31="","",VLOOKUP(Y31,全集約!$CF$4:$CG$44,2,0))</f>
        <v/>
      </c>
      <c r="AA31" s="456" t="str">
        <f>IF($Y31="中学男子4X100mR",①申込書!$X$57,IF($Y31="中学女子4X100mR",①申込書!$X$58,""))</f>
        <v/>
      </c>
      <c r="AC31" s="460"/>
      <c r="BC31" s="461"/>
      <c r="CE31" s="67"/>
      <c r="CF31" s="65" t="str">
        <f>①申込書!I107</f>
        <v>中学女子100mH(0.762m)</v>
      </c>
      <c r="CG31" s="64">
        <v>22</v>
      </c>
      <c r="CH31" s="64"/>
      <c r="CJ31" s="62" t="s">
        <v>147</v>
      </c>
      <c r="CK31" s="62">
        <v>17</v>
      </c>
    </row>
    <row r="32" spans="1:89" ht="12.75">
      <c r="A32" s="144"/>
      <c r="B32" s="58">
        <v>29</v>
      </c>
      <c r="C32" s="451" t="str">
        <f>IF(G32="","",VLOOKUP(D32,①申込書!$E$80:$G$850,2,0))</f>
        <v/>
      </c>
      <c r="D32" s="451" t="str">
        <f>IF($G32="","",①申込書!$B$5)</f>
        <v/>
      </c>
      <c r="E32" s="451" t="str">
        <f>IF($G32="","",①申込書!$B$7)</f>
        <v/>
      </c>
      <c r="F32" s="451"/>
      <c r="G32" s="451" t="str">
        <f>IFERROR(VLOOKUP($B32,①申込書!$A$11:$BD$70,45,0),"")</f>
        <v/>
      </c>
      <c r="H32" s="451" t="str">
        <f>IFERROR(VLOOKUP($B32,①申込書!$A$11:$BD$70,5,0)&amp;" "&amp;VLOOKUP($B32,①申込書!$A$11:$BD$70,6,0),"")</f>
        <v/>
      </c>
      <c r="I32" s="452"/>
      <c r="J32" s="452"/>
      <c r="K32" s="451" t="str">
        <f t="shared" si="0"/>
        <v/>
      </c>
      <c r="L32" s="451" t="str">
        <f t="shared" si="1"/>
        <v/>
      </c>
      <c r="M32" s="451" t="str">
        <f>IFERROR(VLOOKUP($B32,①申込書!$A$11:$BD$70,7,0),"")</f>
        <v/>
      </c>
      <c r="N32" s="451" t="str">
        <f>IFERROR(VLOOKUP($B32,①申込書!$A$11:$BD$70,13,0),"")</f>
        <v/>
      </c>
      <c r="O32" s="453"/>
      <c r="P32" s="454" t="str">
        <f>IF($G32="","",①申込書!$D$7)</f>
        <v/>
      </c>
      <c r="Q32" s="451" t="str">
        <f>IFERROR(VLOOKUP($B32,①申込書!$A$11:$BD$70,46,0),"")</f>
        <v/>
      </c>
      <c r="R32" s="454" t="str">
        <f>IF(Q32="","",VLOOKUP(Q32,全集約!$CF$4:$CG$44,2,0))</f>
        <v/>
      </c>
      <c r="S32" s="451" t="str">
        <f>IFERROR(VLOOKUP($B32,①申込書!$A$11:$BD$70,24,0),"")</f>
        <v/>
      </c>
      <c r="T32" s="455" t="str">
        <f>IFERROR(VLOOKUP($B32,①申込書!$A$11:$BD$70,25,0),"")</f>
        <v/>
      </c>
      <c r="U32" s="451" t="str">
        <f>IFERROR(VLOOKUP($B32,①申込書!$A$11:$BD$70,47,0),"")</f>
        <v/>
      </c>
      <c r="V32" s="454" t="str">
        <f>IF(U32="","",VLOOKUP(U32,全集約!$CF$4:$CG$44,2,0))</f>
        <v/>
      </c>
      <c r="W32" s="451" t="str">
        <f>IFERROR(VLOOKUP($B32,①申込書!$A$11:$BD$70,34,0),"")</f>
        <v/>
      </c>
      <c r="X32" s="455" t="str">
        <f>IFERROR(VLOOKUP($B32,①申込書!$A$11:$BD$70,35,0),"")</f>
        <v/>
      </c>
      <c r="Y32" s="451" t="str">
        <f>IFERROR(VLOOKUP($B32,①申込書!$A$11:$BD$70,48,0),"")</f>
        <v/>
      </c>
      <c r="Z32" s="454" t="str">
        <f>IF(Y32="","",VLOOKUP(Y32,全集約!$CF$4:$CG$44,2,0))</f>
        <v/>
      </c>
      <c r="AA32" s="456" t="str">
        <f>IF($Y32="中学男子4X100mR",①申込書!$X$57,IF($Y32="中学女子4X100mR",①申込書!$X$58,""))</f>
        <v/>
      </c>
      <c r="AC32" s="460"/>
      <c r="BC32" s="461"/>
      <c r="CE32" s="67"/>
      <c r="CF32" s="65" t="str">
        <f>①申込書!I108</f>
        <v>中学女子走高跳</v>
      </c>
      <c r="CG32" s="64">
        <v>24</v>
      </c>
      <c r="CH32" s="64"/>
      <c r="CJ32" s="62" t="s">
        <v>148</v>
      </c>
      <c r="CK32" s="62">
        <v>18</v>
      </c>
    </row>
    <row r="33" spans="1:89" ht="12.75">
      <c r="A33" s="144"/>
      <c r="B33" s="58">
        <v>30</v>
      </c>
      <c r="C33" s="451" t="str">
        <f>IF(G33="","",VLOOKUP(D33,①申込書!$E$80:$G$850,2,0))</f>
        <v/>
      </c>
      <c r="D33" s="451" t="str">
        <f>IF($G33="","",①申込書!$B$5)</f>
        <v/>
      </c>
      <c r="E33" s="451" t="str">
        <f>IF($G33="","",①申込書!$B$7)</f>
        <v/>
      </c>
      <c r="F33" s="451"/>
      <c r="G33" s="451" t="str">
        <f>IFERROR(VLOOKUP($B33,①申込書!$A$11:$BD$70,45,0),"")</f>
        <v/>
      </c>
      <c r="H33" s="451" t="str">
        <f>IFERROR(VLOOKUP($B33,①申込書!$A$11:$BD$70,5,0)&amp;" "&amp;VLOOKUP($B33,①申込書!$A$11:$BD$70,6,0),"")</f>
        <v/>
      </c>
      <c r="I33" s="452"/>
      <c r="J33" s="452"/>
      <c r="K33" s="451" t="str">
        <f t="shared" si="0"/>
        <v/>
      </c>
      <c r="L33" s="451" t="str">
        <f t="shared" si="1"/>
        <v/>
      </c>
      <c r="M33" s="451" t="str">
        <f>IFERROR(VLOOKUP($B33,①申込書!$A$11:$BD$70,7,0),"")</f>
        <v/>
      </c>
      <c r="N33" s="451" t="str">
        <f>IFERROR(VLOOKUP($B33,①申込書!$A$11:$BD$70,13,0),"")</f>
        <v/>
      </c>
      <c r="O33" s="453"/>
      <c r="P33" s="454" t="str">
        <f>IF($G33="","",①申込書!$D$7)</f>
        <v/>
      </c>
      <c r="Q33" s="451" t="str">
        <f>IFERROR(VLOOKUP($B33,①申込書!$A$11:$BD$70,46,0),"")</f>
        <v/>
      </c>
      <c r="R33" s="454" t="str">
        <f>IF(Q33="","",VLOOKUP(Q33,全集約!$CF$4:$CG$44,2,0))</f>
        <v/>
      </c>
      <c r="S33" s="451" t="str">
        <f>IFERROR(VLOOKUP($B33,①申込書!$A$11:$BD$70,24,0),"")</f>
        <v/>
      </c>
      <c r="T33" s="455" t="str">
        <f>IFERROR(VLOOKUP($B33,①申込書!$A$11:$BD$70,25,0),"")</f>
        <v/>
      </c>
      <c r="U33" s="451" t="str">
        <f>IFERROR(VLOOKUP($B33,①申込書!$A$11:$BD$70,47,0),"")</f>
        <v/>
      </c>
      <c r="V33" s="454" t="str">
        <f>IF(U33="","",VLOOKUP(U33,全集約!$CF$4:$CG$44,2,0))</f>
        <v/>
      </c>
      <c r="W33" s="451" t="str">
        <f>IFERROR(VLOOKUP($B33,①申込書!$A$11:$BD$70,34,0),"")</f>
        <v/>
      </c>
      <c r="X33" s="455" t="str">
        <f>IFERROR(VLOOKUP($B33,①申込書!$A$11:$BD$70,35,0),"")</f>
        <v/>
      </c>
      <c r="Y33" s="451" t="str">
        <f>IFERROR(VLOOKUP($B33,①申込書!$A$11:$BD$70,48,0),"")</f>
        <v/>
      </c>
      <c r="Z33" s="454" t="str">
        <f>IF(Y33="","",VLOOKUP(Y33,全集約!$CF$4:$CG$44,2,0))</f>
        <v/>
      </c>
      <c r="AA33" s="456" t="str">
        <f>IF($Y33="中学男子4X100mR",①申込書!$X$57,IF($Y33="中学女子4X100mR",①申込書!$X$58,""))</f>
        <v/>
      </c>
      <c r="AC33" s="460"/>
      <c r="BC33" s="461"/>
      <c r="CE33" s="67"/>
      <c r="CF33" s="64" t="str">
        <f>①申込書!I109</f>
        <v>中学女子走幅跳</v>
      </c>
      <c r="CG33" s="64">
        <v>25</v>
      </c>
      <c r="CH33" s="64"/>
      <c r="CJ33" s="62" t="s">
        <v>149</v>
      </c>
      <c r="CK33" s="62">
        <v>19</v>
      </c>
    </row>
    <row r="34" spans="1:89" ht="12.75">
      <c r="A34" s="144"/>
      <c r="B34" s="58">
        <v>31</v>
      </c>
      <c r="C34" s="451" t="str">
        <f>IF(G34="","",VLOOKUP(D34,①申込書!$E$80:$G$850,2,0))</f>
        <v/>
      </c>
      <c r="D34" s="451" t="str">
        <f>IF($G34="","",①申込書!$B$5)</f>
        <v/>
      </c>
      <c r="E34" s="451" t="str">
        <f>IF($G34="","",①申込書!$B$7)</f>
        <v/>
      </c>
      <c r="F34" s="451"/>
      <c r="G34" s="451" t="str">
        <f>IFERROR(VLOOKUP($B34,①申込書!$A$11:$BD$70,45,0),"")</f>
        <v/>
      </c>
      <c r="H34" s="451" t="str">
        <f>IFERROR(VLOOKUP($B34,①申込書!$A$11:$BD$70,5,0)&amp;" "&amp;VLOOKUP($B34,①申込書!$A$11:$BD$70,6,0),"")</f>
        <v/>
      </c>
      <c r="I34" s="452"/>
      <c r="J34" s="452"/>
      <c r="K34" s="451" t="str">
        <f t="shared" si="0"/>
        <v/>
      </c>
      <c r="L34" s="451" t="str">
        <f t="shared" si="1"/>
        <v/>
      </c>
      <c r="M34" s="451" t="str">
        <f>IFERROR(VLOOKUP($B34,①申込書!$A$11:$BD$70,7,0),"")</f>
        <v/>
      </c>
      <c r="N34" s="451" t="str">
        <f>IFERROR(VLOOKUP($B34,①申込書!$A$11:$BD$70,13,0),"")</f>
        <v/>
      </c>
      <c r="O34" s="453"/>
      <c r="P34" s="454" t="str">
        <f>IF($G34="","",①申込書!$D$7)</f>
        <v/>
      </c>
      <c r="Q34" s="451" t="str">
        <f>IFERROR(VLOOKUP($B34,①申込書!$A$11:$BD$70,46,0),"")</f>
        <v/>
      </c>
      <c r="R34" s="454" t="str">
        <f>IF(Q34="","",VLOOKUP(Q34,全集約!$CF$4:$CG$44,2,0))</f>
        <v/>
      </c>
      <c r="S34" s="451" t="str">
        <f>IFERROR(VLOOKUP($B34,①申込書!$A$11:$BD$70,24,0),"")</f>
        <v/>
      </c>
      <c r="T34" s="455" t="str">
        <f>IFERROR(VLOOKUP($B34,①申込書!$A$11:$BD$70,25,0),"")</f>
        <v/>
      </c>
      <c r="U34" s="451" t="str">
        <f>IFERROR(VLOOKUP($B34,①申込書!$A$11:$BD$70,47,0),"")</f>
        <v/>
      </c>
      <c r="V34" s="454" t="str">
        <f>IF(U34="","",VLOOKUP(U34,全集約!$CF$4:$CG$44,2,0))</f>
        <v/>
      </c>
      <c r="W34" s="451" t="str">
        <f>IFERROR(VLOOKUP($B34,①申込書!$A$11:$BD$70,34,0),"")</f>
        <v/>
      </c>
      <c r="X34" s="455" t="str">
        <f>IFERROR(VLOOKUP($B34,①申込書!$A$11:$BD$70,35,0),"")</f>
        <v/>
      </c>
      <c r="Y34" s="451" t="str">
        <f>IFERROR(VLOOKUP($B34,①申込書!$A$11:$BD$70,48,0),"")</f>
        <v/>
      </c>
      <c r="Z34" s="454" t="str">
        <f>IF(Y34="","",VLOOKUP(Y34,全集約!$CF$4:$CG$44,2,0))</f>
        <v/>
      </c>
      <c r="AA34" s="456" t="str">
        <f>IF($Y34="中学男子4X100mR",①申込書!$X$57,IF($Y34="中学女子4X100mR",①申込書!$X$58,""))</f>
        <v/>
      </c>
      <c r="AC34" s="460"/>
      <c r="BC34" s="461"/>
      <c r="CE34" s="67"/>
      <c r="CF34" s="64" t="str">
        <f>①申込書!I110</f>
        <v>中学女子砲丸投(2.721kg)</v>
      </c>
      <c r="CG34" s="64">
        <v>26</v>
      </c>
      <c r="CH34" s="64"/>
      <c r="CJ34" s="62" t="s">
        <v>150</v>
      </c>
      <c r="CK34" s="62">
        <v>20</v>
      </c>
    </row>
    <row r="35" spans="1:89" ht="12.75">
      <c r="A35" s="144"/>
      <c r="B35" s="58">
        <v>32</v>
      </c>
      <c r="C35" s="451" t="str">
        <f>IF(G35="","",VLOOKUP(D35,①申込書!$E$80:$G$850,2,0))</f>
        <v/>
      </c>
      <c r="D35" s="451" t="str">
        <f>IF($G35="","",①申込書!$B$5)</f>
        <v/>
      </c>
      <c r="E35" s="451" t="str">
        <f>IF($G35="","",①申込書!$B$7)</f>
        <v/>
      </c>
      <c r="F35" s="451"/>
      <c r="G35" s="451" t="str">
        <f>IFERROR(VLOOKUP($B35,①申込書!$A$11:$BD$70,45,0),"")</f>
        <v/>
      </c>
      <c r="H35" s="451" t="str">
        <f>IFERROR(VLOOKUP($B35,①申込書!$A$11:$BD$70,5,0)&amp;" "&amp;VLOOKUP($B35,①申込書!$A$11:$BD$70,6,0),"")</f>
        <v/>
      </c>
      <c r="I35" s="452"/>
      <c r="J35" s="452"/>
      <c r="K35" s="451" t="str">
        <f t="shared" si="0"/>
        <v/>
      </c>
      <c r="L35" s="451" t="str">
        <f t="shared" si="1"/>
        <v/>
      </c>
      <c r="M35" s="451" t="str">
        <f>IFERROR(VLOOKUP($B35,①申込書!$A$11:$BD$70,7,0),"")</f>
        <v/>
      </c>
      <c r="N35" s="451" t="str">
        <f>IFERROR(VLOOKUP($B35,①申込書!$A$11:$BD$70,13,0),"")</f>
        <v/>
      </c>
      <c r="O35" s="453"/>
      <c r="P35" s="454" t="str">
        <f>IF($G35="","",①申込書!$D$7)</f>
        <v/>
      </c>
      <c r="Q35" s="451" t="str">
        <f>IFERROR(VLOOKUP($B35,①申込書!$A$11:$BD$70,46,0),"")</f>
        <v/>
      </c>
      <c r="R35" s="454" t="str">
        <f>IF(Q35="","",VLOOKUP(Q35,全集約!$CF$4:$CG$44,2,0))</f>
        <v/>
      </c>
      <c r="S35" s="451" t="str">
        <f>IFERROR(VLOOKUP($B35,①申込書!$A$11:$BD$70,24,0),"")</f>
        <v/>
      </c>
      <c r="T35" s="455" t="str">
        <f>IFERROR(VLOOKUP($B35,①申込書!$A$11:$BD$70,25,0),"")</f>
        <v/>
      </c>
      <c r="U35" s="451" t="str">
        <f>IFERROR(VLOOKUP($B35,①申込書!$A$11:$BD$70,47,0),"")</f>
        <v/>
      </c>
      <c r="V35" s="454" t="str">
        <f>IF(U35="","",VLOOKUP(U35,全集約!$CF$4:$CG$44,2,0))</f>
        <v/>
      </c>
      <c r="W35" s="451" t="str">
        <f>IFERROR(VLOOKUP($B35,①申込書!$A$11:$BD$70,34,0),"")</f>
        <v/>
      </c>
      <c r="X35" s="455" t="str">
        <f>IFERROR(VLOOKUP($B35,①申込書!$A$11:$BD$70,35,0),"")</f>
        <v/>
      </c>
      <c r="Y35" s="451" t="str">
        <f>IFERROR(VLOOKUP($B35,①申込書!$A$11:$BD$70,48,0),"")</f>
        <v/>
      </c>
      <c r="Z35" s="454" t="str">
        <f>IF(Y35="","",VLOOKUP(Y35,全集約!$CF$4:$CG$44,2,0))</f>
        <v/>
      </c>
      <c r="AA35" s="456" t="str">
        <f>IF($Y35="中学男子4X100mR",①申込書!$X$57,IF($Y35="中学女子4X100mR",①申込書!$X$58,""))</f>
        <v/>
      </c>
      <c r="AC35" s="460"/>
      <c r="BC35" s="461"/>
      <c r="CE35" s="67"/>
      <c r="CF35" s="64" t="str">
        <f>①申込書!I111</f>
        <v>中学女子四種競技</v>
      </c>
      <c r="CG35" s="64">
        <v>27</v>
      </c>
      <c r="CH35" s="64"/>
      <c r="CJ35" s="62" t="s">
        <v>152</v>
      </c>
      <c r="CK35" s="62">
        <v>21</v>
      </c>
    </row>
    <row r="36" spans="1:89" ht="12.75">
      <c r="A36" s="144"/>
      <c r="B36" s="58">
        <v>33</v>
      </c>
      <c r="C36" s="451" t="str">
        <f>IF(G36="","",VLOOKUP(D36,①申込書!$E$80:$G$850,2,0))</f>
        <v/>
      </c>
      <c r="D36" s="451" t="str">
        <f>IF($G36="","",①申込書!$B$5)</f>
        <v/>
      </c>
      <c r="E36" s="451" t="str">
        <f>IF($G36="","",①申込書!$B$7)</f>
        <v/>
      </c>
      <c r="F36" s="451"/>
      <c r="G36" s="451" t="str">
        <f>IFERROR(VLOOKUP($B36,①申込書!$A$11:$BD$70,45,0),"")</f>
        <v/>
      </c>
      <c r="H36" s="451" t="str">
        <f>IFERROR(VLOOKUP($B36,①申込書!$A$11:$BD$70,5,0)&amp;" "&amp;VLOOKUP($B36,①申込書!$A$11:$BD$70,6,0),"")</f>
        <v/>
      </c>
      <c r="I36" s="452"/>
      <c r="J36" s="452"/>
      <c r="K36" s="451" t="str">
        <f t="shared" si="0"/>
        <v/>
      </c>
      <c r="L36" s="451" t="str">
        <f t="shared" si="1"/>
        <v/>
      </c>
      <c r="M36" s="451" t="str">
        <f>IFERROR(VLOOKUP($B36,①申込書!$A$11:$BD$70,7,0),"")</f>
        <v/>
      </c>
      <c r="N36" s="451" t="str">
        <f>IFERROR(VLOOKUP($B36,①申込書!$A$11:$BD$70,13,0),"")</f>
        <v/>
      </c>
      <c r="O36" s="453"/>
      <c r="P36" s="454" t="str">
        <f>IF($G36="","",①申込書!$D$7)</f>
        <v/>
      </c>
      <c r="Q36" s="451" t="str">
        <f>IFERROR(VLOOKUP($B36,①申込書!$A$11:$BD$70,46,0),"")</f>
        <v/>
      </c>
      <c r="R36" s="454" t="str">
        <f>IF(Q36="","",VLOOKUP(Q36,全集約!$CF$4:$CG$44,2,0))</f>
        <v/>
      </c>
      <c r="S36" s="451" t="str">
        <f>IFERROR(VLOOKUP($B36,①申込書!$A$11:$BD$70,24,0),"")</f>
        <v/>
      </c>
      <c r="T36" s="455" t="str">
        <f>IFERROR(VLOOKUP($B36,①申込書!$A$11:$BD$70,25,0),"")</f>
        <v/>
      </c>
      <c r="U36" s="451" t="str">
        <f>IFERROR(VLOOKUP($B36,①申込書!$A$11:$BD$70,47,0),"")</f>
        <v/>
      </c>
      <c r="V36" s="454" t="str">
        <f>IF(U36="","",VLOOKUP(U36,全集約!$CF$4:$CG$44,2,0))</f>
        <v/>
      </c>
      <c r="W36" s="451" t="str">
        <f>IFERROR(VLOOKUP($B36,①申込書!$A$11:$BD$70,34,0),"")</f>
        <v/>
      </c>
      <c r="X36" s="455" t="str">
        <f>IFERROR(VLOOKUP($B36,①申込書!$A$11:$BD$70,35,0),"")</f>
        <v/>
      </c>
      <c r="Y36" s="451" t="str">
        <f>IFERROR(VLOOKUP($B36,①申込書!$A$11:$BD$70,48,0),"")</f>
        <v/>
      </c>
      <c r="Z36" s="454" t="str">
        <f>IF(Y36="","",VLOOKUP(Y36,全集約!$CF$4:$CG$44,2,0))</f>
        <v/>
      </c>
      <c r="AA36" s="456" t="str">
        <f>IF($Y36="中学男子4X100mR",①申込書!$X$57,IF($Y36="中学女子4X100mR",①申込書!$X$58,""))</f>
        <v/>
      </c>
      <c r="AC36" s="460"/>
      <c r="BC36" s="461"/>
      <c r="CE36" s="67"/>
      <c r="CF36" s="64">
        <f>①申込書!I112</f>
        <v>0</v>
      </c>
      <c r="CG36" s="64"/>
      <c r="CH36" s="64"/>
      <c r="CJ36" s="62" t="s">
        <v>153</v>
      </c>
      <c r="CK36" s="62">
        <v>22</v>
      </c>
    </row>
    <row r="37" spans="1:89" ht="12.75">
      <c r="A37" s="144"/>
      <c r="B37" s="58">
        <v>34</v>
      </c>
      <c r="C37" s="451" t="str">
        <f>IF(G37="","",VLOOKUP(D37,①申込書!$E$80:$G$850,2,0))</f>
        <v/>
      </c>
      <c r="D37" s="451" t="str">
        <f>IF($G37="","",①申込書!$B$5)</f>
        <v/>
      </c>
      <c r="E37" s="451" t="str">
        <f>IF($G37="","",①申込書!$B$7)</f>
        <v/>
      </c>
      <c r="F37" s="451"/>
      <c r="G37" s="451" t="str">
        <f>IFERROR(VLOOKUP($B37,①申込書!$A$11:$BD$70,45,0),"")</f>
        <v/>
      </c>
      <c r="H37" s="451" t="str">
        <f>IFERROR(VLOOKUP($B37,①申込書!$A$11:$BD$70,5,0)&amp;" "&amp;VLOOKUP($B37,①申込書!$A$11:$BD$70,6,0),"")</f>
        <v/>
      </c>
      <c r="I37" s="452"/>
      <c r="J37" s="452"/>
      <c r="K37" s="451" t="str">
        <f t="shared" si="0"/>
        <v/>
      </c>
      <c r="L37" s="451" t="str">
        <f t="shared" si="1"/>
        <v/>
      </c>
      <c r="M37" s="451" t="str">
        <f>IFERROR(VLOOKUP($B37,①申込書!$A$11:$BD$70,7,0),"")</f>
        <v/>
      </c>
      <c r="N37" s="451" t="str">
        <f>IFERROR(VLOOKUP($B37,①申込書!$A$11:$BD$70,13,0),"")</f>
        <v/>
      </c>
      <c r="O37" s="453"/>
      <c r="P37" s="454" t="str">
        <f>IF($G37="","",①申込書!$D$7)</f>
        <v/>
      </c>
      <c r="Q37" s="451" t="str">
        <f>IFERROR(VLOOKUP($B37,①申込書!$A$11:$BD$70,46,0),"")</f>
        <v/>
      </c>
      <c r="R37" s="454" t="str">
        <f>IF(Q37="","",VLOOKUP(Q37,全集約!$CF$4:$CG$44,2,0))</f>
        <v/>
      </c>
      <c r="S37" s="451" t="str">
        <f>IFERROR(VLOOKUP($B37,①申込書!$A$11:$BD$70,24,0),"")</f>
        <v/>
      </c>
      <c r="T37" s="455" t="str">
        <f>IFERROR(VLOOKUP($B37,①申込書!$A$11:$BD$70,25,0),"")</f>
        <v/>
      </c>
      <c r="U37" s="451" t="str">
        <f>IFERROR(VLOOKUP($B37,①申込書!$A$11:$BD$70,47,0),"")</f>
        <v/>
      </c>
      <c r="V37" s="454" t="str">
        <f>IF(U37="","",VLOOKUP(U37,全集約!$CF$4:$CG$44,2,0))</f>
        <v/>
      </c>
      <c r="W37" s="451" t="str">
        <f>IFERROR(VLOOKUP($B37,①申込書!$A$11:$BD$70,34,0),"")</f>
        <v/>
      </c>
      <c r="X37" s="455" t="str">
        <f>IFERROR(VLOOKUP($B37,①申込書!$A$11:$BD$70,35,0),"")</f>
        <v/>
      </c>
      <c r="Y37" s="451" t="str">
        <f>IFERROR(VLOOKUP($B37,①申込書!$A$11:$BD$70,48,0),"")</f>
        <v/>
      </c>
      <c r="Z37" s="454" t="str">
        <f>IF(Y37="","",VLOOKUP(Y37,全集約!$CF$4:$CG$44,2,0))</f>
        <v/>
      </c>
      <c r="AA37" s="456" t="str">
        <f>IF($Y37="中学男子4X100mR",①申込書!$X$57,IF($Y37="中学女子4X100mR",①申込書!$X$58,""))</f>
        <v/>
      </c>
      <c r="AC37" s="460"/>
      <c r="BC37" s="461"/>
      <c r="CE37" s="67"/>
      <c r="CF37" s="64">
        <f>①申込書!I113</f>
        <v>0</v>
      </c>
      <c r="CG37" s="64"/>
      <c r="CH37" s="64"/>
      <c r="CJ37" s="62" t="s">
        <v>154</v>
      </c>
      <c r="CK37" s="62">
        <v>23</v>
      </c>
    </row>
    <row r="38" spans="1:89" ht="12.75">
      <c r="A38" s="144"/>
      <c r="B38" s="58">
        <v>35</v>
      </c>
      <c r="C38" s="451" t="str">
        <f>IF(G38="","",VLOOKUP(D38,①申込書!$E$80:$G$850,2,0))</f>
        <v/>
      </c>
      <c r="D38" s="451" t="str">
        <f>IF($G38="","",①申込書!$B$5)</f>
        <v/>
      </c>
      <c r="E38" s="451" t="str">
        <f>IF($G38="","",①申込書!$B$7)</f>
        <v/>
      </c>
      <c r="F38" s="451"/>
      <c r="G38" s="451" t="str">
        <f>IFERROR(VLOOKUP($B38,①申込書!$A$11:$BD$70,45,0),"")</f>
        <v/>
      </c>
      <c r="H38" s="451" t="str">
        <f>IFERROR(VLOOKUP($B38,①申込書!$A$11:$BD$70,5,0)&amp;" "&amp;VLOOKUP($B38,①申込書!$A$11:$BD$70,6,0),"")</f>
        <v/>
      </c>
      <c r="I38" s="452"/>
      <c r="J38" s="452"/>
      <c r="K38" s="451" t="str">
        <f t="shared" si="0"/>
        <v/>
      </c>
      <c r="L38" s="451" t="str">
        <f t="shared" si="1"/>
        <v/>
      </c>
      <c r="M38" s="451" t="str">
        <f>IFERROR(VLOOKUP($B38,①申込書!$A$11:$BD$70,7,0),"")</f>
        <v/>
      </c>
      <c r="N38" s="451" t="str">
        <f>IFERROR(VLOOKUP($B38,①申込書!$A$11:$BD$70,13,0),"")</f>
        <v/>
      </c>
      <c r="O38" s="453"/>
      <c r="P38" s="454" t="str">
        <f>IF($G38="","",①申込書!$D$7)</f>
        <v/>
      </c>
      <c r="Q38" s="451" t="str">
        <f>IFERROR(VLOOKUP($B38,①申込書!$A$11:$BD$70,46,0),"")</f>
        <v/>
      </c>
      <c r="R38" s="454" t="str">
        <f>IF(Q38="","",VLOOKUP(Q38,全集約!$CF$4:$CG$44,2,0))</f>
        <v/>
      </c>
      <c r="S38" s="451" t="str">
        <f>IFERROR(VLOOKUP($B38,①申込書!$A$11:$BD$70,24,0),"")</f>
        <v/>
      </c>
      <c r="T38" s="455" t="str">
        <f>IFERROR(VLOOKUP($B38,①申込書!$A$11:$BD$70,25,0),"")</f>
        <v/>
      </c>
      <c r="U38" s="451" t="str">
        <f>IFERROR(VLOOKUP($B38,①申込書!$A$11:$BD$70,47,0),"")</f>
        <v/>
      </c>
      <c r="V38" s="454" t="str">
        <f>IF(U38="","",VLOOKUP(U38,全集約!$CF$4:$CG$44,2,0))</f>
        <v/>
      </c>
      <c r="W38" s="451" t="str">
        <f>IFERROR(VLOOKUP($B38,①申込書!$A$11:$BD$70,34,0),"")</f>
        <v/>
      </c>
      <c r="X38" s="455" t="str">
        <f>IFERROR(VLOOKUP($B38,①申込書!$A$11:$BD$70,35,0),"")</f>
        <v/>
      </c>
      <c r="Y38" s="451" t="str">
        <f>IFERROR(VLOOKUP($B38,①申込書!$A$11:$BD$70,48,0),"")</f>
        <v/>
      </c>
      <c r="Z38" s="454" t="str">
        <f>IF(Y38="","",VLOOKUP(Y38,全集約!$CF$4:$CG$44,2,0))</f>
        <v/>
      </c>
      <c r="AA38" s="456" t="str">
        <f>IF($Y38="中学男子4X100mR",①申込書!$X$57,IF($Y38="中学女子4X100mR",①申込書!$X$58,""))</f>
        <v/>
      </c>
      <c r="AC38" s="460"/>
      <c r="BC38" s="461"/>
      <c r="CE38" s="67"/>
      <c r="CF38" s="64">
        <f>①申込書!I114</f>
        <v>0</v>
      </c>
      <c r="CG38" s="64"/>
      <c r="CH38" s="64"/>
      <c r="CJ38" s="62" t="s">
        <v>155</v>
      </c>
      <c r="CK38" s="62">
        <v>24</v>
      </c>
    </row>
    <row r="39" spans="1:89" ht="12.75">
      <c r="A39" s="144"/>
      <c r="B39" s="58">
        <v>36</v>
      </c>
      <c r="C39" s="451" t="str">
        <f>IF(G39="","",VLOOKUP(D39,①申込書!$E$80:$G$850,2,0))</f>
        <v/>
      </c>
      <c r="D39" s="451" t="str">
        <f>IF($G39="","",①申込書!$B$5)</f>
        <v/>
      </c>
      <c r="E39" s="451" t="str">
        <f>IF($G39="","",①申込書!$B$7)</f>
        <v/>
      </c>
      <c r="F39" s="451"/>
      <c r="G39" s="451" t="str">
        <f>IFERROR(VLOOKUP($B39,①申込書!$A$11:$BD$70,45,0),"")</f>
        <v/>
      </c>
      <c r="H39" s="451" t="str">
        <f>IFERROR(VLOOKUP($B39,①申込書!$A$11:$BD$70,5,0)&amp;" "&amp;VLOOKUP($B39,①申込書!$A$11:$BD$70,6,0),"")</f>
        <v/>
      </c>
      <c r="I39" s="452"/>
      <c r="J39" s="452"/>
      <c r="K39" s="451" t="str">
        <f t="shared" si="0"/>
        <v/>
      </c>
      <c r="L39" s="451" t="str">
        <f t="shared" si="1"/>
        <v/>
      </c>
      <c r="M39" s="451" t="str">
        <f>IFERROR(VLOOKUP($B39,①申込書!$A$11:$BD$70,7,0),"")</f>
        <v/>
      </c>
      <c r="N39" s="451" t="str">
        <f>IFERROR(VLOOKUP($B39,①申込書!$A$11:$BD$70,13,0),"")</f>
        <v/>
      </c>
      <c r="O39" s="453"/>
      <c r="P39" s="454" t="str">
        <f>IF($G39="","",①申込書!$D$7)</f>
        <v/>
      </c>
      <c r="Q39" s="451" t="str">
        <f>IFERROR(VLOOKUP($B39,①申込書!$A$11:$BD$70,46,0),"")</f>
        <v/>
      </c>
      <c r="R39" s="454" t="str">
        <f>IF(Q39="","",VLOOKUP(Q39,全集約!$CF$4:$CG$44,2,0))</f>
        <v/>
      </c>
      <c r="S39" s="451" t="str">
        <f>IFERROR(VLOOKUP($B39,①申込書!$A$11:$BD$70,24,0),"")</f>
        <v/>
      </c>
      <c r="T39" s="455" t="str">
        <f>IFERROR(VLOOKUP($B39,①申込書!$A$11:$BD$70,25,0),"")</f>
        <v/>
      </c>
      <c r="U39" s="451" t="str">
        <f>IFERROR(VLOOKUP($B39,①申込書!$A$11:$BD$70,47,0),"")</f>
        <v/>
      </c>
      <c r="V39" s="454" t="str">
        <f>IF(U39="","",VLOOKUP(U39,全集約!$CF$4:$CG$44,2,0))</f>
        <v/>
      </c>
      <c r="W39" s="451" t="str">
        <f>IFERROR(VLOOKUP($B39,①申込書!$A$11:$BD$70,34,0),"")</f>
        <v/>
      </c>
      <c r="X39" s="455" t="str">
        <f>IFERROR(VLOOKUP($B39,①申込書!$A$11:$BD$70,35,0),"")</f>
        <v/>
      </c>
      <c r="Y39" s="451" t="str">
        <f>IFERROR(VLOOKUP($B39,①申込書!$A$11:$BD$70,48,0),"")</f>
        <v/>
      </c>
      <c r="Z39" s="454" t="str">
        <f>IF(Y39="","",VLOOKUP(Y39,全集約!$CF$4:$CG$44,2,0))</f>
        <v/>
      </c>
      <c r="AA39" s="456" t="str">
        <f>IF($Y39="中学男子4X100mR",①申込書!$X$57,IF($Y39="中学女子4X100mR",①申込書!$X$58,""))</f>
        <v/>
      </c>
      <c r="AC39" s="460"/>
      <c r="BC39" s="461"/>
      <c r="CE39" s="67"/>
      <c r="CF39" s="64">
        <f>①申込書!I115</f>
        <v>0</v>
      </c>
      <c r="CG39" s="64"/>
      <c r="CH39" s="64"/>
      <c r="CJ39" s="62" t="s">
        <v>156</v>
      </c>
      <c r="CK39" s="62">
        <v>25</v>
      </c>
    </row>
    <row r="40" spans="1:89" ht="12.75">
      <c r="A40" s="144"/>
      <c r="B40" s="58">
        <v>37</v>
      </c>
      <c r="C40" s="451" t="str">
        <f>IF(G40="","",VLOOKUP(D40,①申込書!$E$80:$G$850,2,0))</f>
        <v/>
      </c>
      <c r="D40" s="451" t="str">
        <f>IF($G40="","",①申込書!$B$5)</f>
        <v/>
      </c>
      <c r="E40" s="451" t="str">
        <f>IF($G40="","",①申込書!$B$7)</f>
        <v/>
      </c>
      <c r="F40" s="451"/>
      <c r="G40" s="451" t="str">
        <f>IFERROR(VLOOKUP($B40,①申込書!$A$11:$BD$70,45,0),"")</f>
        <v/>
      </c>
      <c r="H40" s="451" t="str">
        <f>IFERROR(VLOOKUP($B40,①申込書!$A$11:$BD$70,5,0)&amp;" "&amp;VLOOKUP($B40,①申込書!$A$11:$BD$70,6,0),"")</f>
        <v/>
      </c>
      <c r="I40" s="452"/>
      <c r="J40" s="452"/>
      <c r="K40" s="451" t="str">
        <f t="shared" si="0"/>
        <v/>
      </c>
      <c r="L40" s="451" t="str">
        <f t="shared" si="1"/>
        <v/>
      </c>
      <c r="M40" s="451" t="str">
        <f>IFERROR(VLOOKUP($B40,①申込書!$A$11:$BD$70,7,0),"")</f>
        <v/>
      </c>
      <c r="N40" s="451" t="str">
        <f>IFERROR(VLOOKUP($B40,①申込書!$A$11:$BD$70,13,0),"")</f>
        <v/>
      </c>
      <c r="O40" s="453"/>
      <c r="P40" s="454" t="str">
        <f>IF($G40="","",①申込書!$D$7)</f>
        <v/>
      </c>
      <c r="Q40" s="451" t="str">
        <f>IFERROR(VLOOKUP($B40,①申込書!$A$11:$BD$70,46,0),"")</f>
        <v/>
      </c>
      <c r="R40" s="454" t="str">
        <f>IF(Q40="","",VLOOKUP(Q40,全集約!$CF$4:$CG$44,2,0))</f>
        <v/>
      </c>
      <c r="S40" s="451" t="str">
        <f>IFERROR(VLOOKUP($B40,①申込書!$A$11:$BD$70,24,0),"")</f>
        <v/>
      </c>
      <c r="T40" s="455" t="str">
        <f>IFERROR(VLOOKUP($B40,①申込書!$A$11:$BD$70,25,0),"")</f>
        <v/>
      </c>
      <c r="U40" s="451" t="str">
        <f>IFERROR(VLOOKUP($B40,①申込書!$A$11:$BD$70,47,0),"")</f>
        <v/>
      </c>
      <c r="V40" s="454" t="str">
        <f>IF(U40="","",VLOOKUP(U40,全集約!$CF$4:$CG$44,2,0))</f>
        <v/>
      </c>
      <c r="W40" s="451" t="str">
        <f>IFERROR(VLOOKUP($B40,①申込書!$A$11:$BD$70,34,0),"")</f>
        <v/>
      </c>
      <c r="X40" s="455" t="str">
        <f>IFERROR(VLOOKUP($B40,①申込書!$A$11:$BD$70,35,0),"")</f>
        <v/>
      </c>
      <c r="Y40" s="451" t="str">
        <f>IFERROR(VLOOKUP($B40,①申込書!$A$11:$BD$70,48,0),"")</f>
        <v/>
      </c>
      <c r="Z40" s="454" t="str">
        <f>IF(Y40="","",VLOOKUP(Y40,全集約!$CF$4:$CG$44,2,0))</f>
        <v/>
      </c>
      <c r="AA40" s="456" t="str">
        <f>IF($Y40="中学男子4X100mR",①申込書!$X$57,IF($Y40="中学女子4X100mR",①申込書!$X$58,""))</f>
        <v/>
      </c>
      <c r="AC40" s="460"/>
      <c r="BC40" s="461"/>
      <c r="CE40" s="67"/>
      <c r="CF40" s="64">
        <f>①申込書!I116</f>
        <v>0</v>
      </c>
      <c r="CG40" s="64"/>
      <c r="CH40" s="64"/>
      <c r="CJ40" s="62" t="s">
        <v>157</v>
      </c>
      <c r="CK40" s="62">
        <v>26</v>
      </c>
    </row>
    <row r="41" spans="1:89" ht="12.75">
      <c r="A41" s="144"/>
      <c r="B41" s="58">
        <v>38</v>
      </c>
      <c r="C41" s="451" t="str">
        <f>IF(G41="","",VLOOKUP(D41,①申込書!$E$80:$G$850,2,0))</f>
        <v/>
      </c>
      <c r="D41" s="451" t="str">
        <f>IF($G41="","",①申込書!$B$5)</f>
        <v/>
      </c>
      <c r="E41" s="451" t="str">
        <f>IF($G41="","",①申込書!$B$7)</f>
        <v/>
      </c>
      <c r="F41" s="451"/>
      <c r="G41" s="451" t="str">
        <f>IFERROR(VLOOKUP($B41,①申込書!$A$11:$BD$70,45,0),"")</f>
        <v/>
      </c>
      <c r="H41" s="451" t="str">
        <f>IFERROR(VLOOKUP($B41,①申込書!$A$11:$BD$70,5,0)&amp;" "&amp;VLOOKUP($B41,①申込書!$A$11:$BD$70,6,0),"")</f>
        <v/>
      </c>
      <c r="I41" s="452"/>
      <c r="J41" s="452"/>
      <c r="K41" s="451" t="str">
        <f t="shared" si="0"/>
        <v/>
      </c>
      <c r="L41" s="451" t="str">
        <f t="shared" si="1"/>
        <v/>
      </c>
      <c r="M41" s="451" t="str">
        <f>IFERROR(VLOOKUP($B41,①申込書!$A$11:$BD$70,7,0),"")</f>
        <v/>
      </c>
      <c r="N41" s="451" t="str">
        <f>IFERROR(VLOOKUP($B41,①申込書!$A$11:$BD$70,13,0),"")</f>
        <v/>
      </c>
      <c r="O41" s="453"/>
      <c r="P41" s="454" t="str">
        <f>IF($G41="","",①申込書!$D$7)</f>
        <v/>
      </c>
      <c r="Q41" s="451" t="str">
        <f>IFERROR(VLOOKUP($B41,①申込書!$A$11:$BD$70,46,0),"")</f>
        <v/>
      </c>
      <c r="R41" s="454" t="str">
        <f>IF(Q41="","",VLOOKUP(Q41,全集約!$CF$4:$CG$44,2,0))</f>
        <v/>
      </c>
      <c r="S41" s="451" t="str">
        <f>IFERROR(VLOOKUP($B41,①申込書!$A$11:$BD$70,24,0),"")</f>
        <v/>
      </c>
      <c r="T41" s="455" t="str">
        <f>IFERROR(VLOOKUP($B41,①申込書!$A$11:$BD$70,25,0),"")</f>
        <v/>
      </c>
      <c r="U41" s="451" t="str">
        <f>IFERROR(VLOOKUP($B41,①申込書!$A$11:$BD$70,47,0),"")</f>
        <v/>
      </c>
      <c r="V41" s="454" t="str">
        <f>IF(U41="","",VLOOKUP(U41,全集約!$CF$4:$CG$44,2,0))</f>
        <v/>
      </c>
      <c r="W41" s="451" t="str">
        <f>IFERROR(VLOOKUP($B41,①申込書!$A$11:$BD$70,34,0),"")</f>
        <v/>
      </c>
      <c r="X41" s="455" t="str">
        <f>IFERROR(VLOOKUP($B41,①申込書!$A$11:$BD$70,35,0),"")</f>
        <v/>
      </c>
      <c r="Y41" s="451" t="str">
        <f>IFERROR(VLOOKUP($B41,①申込書!$A$11:$BD$70,48,0),"")</f>
        <v/>
      </c>
      <c r="Z41" s="454" t="str">
        <f>IF(Y41="","",VLOOKUP(Y41,全集約!$CF$4:$CG$44,2,0))</f>
        <v/>
      </c>
      <c r="AA41" s="456" t="str">
        <f>IF($Y41="中学男子4X100mR",①申込書!$X$57,IF($Y41="中学女子4X100mR",①申込書!$X$58,""))</f>
        <v/>
      </c>
      <c r="AC41" s="460"/>
      <c r="BC41" s="461"/>
      <c r="CE41" s="67"/>
      <c r="CF41" s="64">
        <f>①申込書!I117</f>
        <v>0</v>
      </c>
      <c r="CG41" s="64"/>
      <c r="CH41" s="64"/>
      <c r="CJ41" s="62" t="s">
        <v>158</v>
      </c>
      <c r="CK41" s="62">
        <v>27</v>
      </c>
    </row>
    <row r="42" spans="1:89" ht="12.75">
      <c r="A42" s="144"/>
      <c r="B42" s="58">
        <v>39</v>
      </c>
      <c r="C42" s="451" t="str">
        <f>IF(G42="","",VLOOKUP(D42,①申込書!$E$80:$G$850,2,0))</f>
        <v/>
      </c>
      <c r="D42" s="451" t="str">
        <f>IF($G42="","",①申込書!$B$5)</f>
        <v/>
      </c>
      <c r="E42" s="451" t="str">
        <f>IF($G42="","",①申込書!$B$7)</f>
        <v/>
      </c>
      <c r="F42" s="451"/>
      <c r="G42" s="451" t="str">
        <f>IFERROR(VLOOKUP($B42,①申込書!$A$11:$BD$70,45,0),"")</f>
        <v/>
      </c>
      <c r="H42" s="451" t="str">
        <f>IFERROR(VLOOKUP($B42,①申込書!$A$11:$BD$70,5,0)&amp;" "&amp;VLOOKUP($B42,①申込書!$A$11:$BD$70,6,0),"")</f>
        <v/>
      </c>
      <c r="I42" s="452"/>
      <c r="J42" s="452"/>
      <c r="K42" s="451" t="str">
        <f t="shared" si="0"/>
        <v/>
      </c>
      <c r="L42" s="451" t="str">
        <f t="shared" si="1"/>
        <v/>
      </c>
      <c r="M42" s="451" t="str">
        <f>IFERROR(VLOOKUP($B42,①申込書!$A$11:$BD$70,7,0),"")</f>
        <v/>
      </c>
      <c r="N42" s="451" t="str">
        <f>IFERROR(VLOOKUP($B42,①申込書!$A$11:$BD$70,13,0),"")</f>
        <v/>
      </c>
      <c r="O42" s="453"/>
      <c r="P42" s="454" t="str">
        <f>IF($G42="","",①申込書!$D$7)</f>
        <v/>
      </c>
      <c r="Q42" s="451" t="str">
        <f>IFERROR(VLOOKUP($B42,①申込書!$A$11:$BD$70,46,0),"")</f>
        <v/>
      </c>
      <c r="R42" s="454" t="str">
        <f>IF(Q42="","",VLOOKUP(Q42,全集約!$CF$4:$CG$44,2,0))</f>
        <v/>
      </c>
      <c r="S42" s="451" t="str">
        <f>IFERROR(VLOOKUP($B42,①申込書!$A$11:$BD$70,24,0),"")</f>
        <v/>
      </c>
      <c r="T42" s="455" t="str">
        <f>IFERROR(VLOOKUP($B42,①申込書!$A$11:$BD$70,25,0),"")</f>
        <v/>
      </c>
      <c r="U42" s="451" t="str">
        <f>IFERROR(VLOOKUP($B42,①申込書!$A$11:$BD$70,47,0),"")</f>
        <v/>
      </c>
      <c r="V42" s="454" t="str">
        <f>IF(U42="","",VLOOKUP(U42,全集約!$CF$4:$CG$44,2,0))</f>
        <v/>
      </c>
      <c r="W42" s="451" t="str">
        <f>IFERROR(VLOOKUP($B42,①申込書!$A$11:$BD$70,34,0),"")</f>
        <v/>
      </c>
      <c r="X42" s="455" t="str">
        <f>IFERROR(VLOOKUP($B42,①申込書!$A$11:$BD$70,35,0),"")</f>
        <v/>
      </c>
      <c r="Y42" s="451" t="str">
        <f>IFERROR(VLOOKUP($B42,①申込書!$A$11:$BD$70,48,0),"")</f>
        <v/>
      </c>
      <c r="Z42" s="454" t="str">
        <f>IF(Y42="","",VLOOKUP(Y42,全集約!$CF$4:$CG$44,2,0))</f>
        <v/>
      </c>
      <c r="AA42" s="456" t="str">
        <f>IF($Y42="中学男子4X100mR",①申込書!$X$57,IF($Y42="中学女子4X100mR",①申込書!$X$58,""))</f>
        <v/>
      </c>
      <c r="AC42" s="460"/>
      <c r="BC42" s="461"/>
      <c r="CE42" s="67"/>
      <c r="CF42" s="64" t="str">
        <f>①申込書!I118</f>
        <v>中学男子4X100mR</v>
      </c>
      <c r="CG42" s="64">
        <v>10</v>
      </c>
      <c r="CH42" s="64"/>
      <c r="CJ42" s="62" t="s">
        <v>159</v>
      </c>
      <c r="CK42" s="62">
        <v>28</v>
      </c>
    </row>
    <row r="43" spans="1:89" ht="12.75">
      <c r="A43" s="144"/>
      <c r="B43" s="58">
        <v>40</v>
      </c>
      <c r="C43" s="451" t="str">
        <f>IF(G43="","",VLOOKUP(D43,①申込書!$E$80:$G$850,2,0))</f>
        <v/>
      </c>
      <c r="D43" s="451" t="str">
        <f>IF($G43="","",①申込書!$B$5)</f>
        <v/>
      </c>
      <c r="E43" s="451" t="str">
        <f>IF($G43="","",①申込書!$B$7)</f>
        <v/>
      </c>
      <c r="F43" s="451"/>
      <c r="G43" s="451" t="str">
        <f>IFERROR(VLOOKUP($B43,①申込書!$A$11:$BD$70,45,0),"")</f>
        <v/>
      </c>
      <c r="H43" s="451" t="str">
        <f>IFERROR(VLOOKUP($B43,①申込書!$A$11:$BD$70,5,0)&amp;" "&amp;VLOOKUP($B43,①申込書!$A$11:$BD$70,6,0),"")</f>
        <v/>
      </c>
      <c r="I43" s="452"/>
      <c r="J43" s="452"/>
      <c r="K43" s="451" t="str">
        <f t="shared" si="0"/>
        <v/>
      </c>
      <c r="L43" s="451" t="str">
        <f t="shared" si="1"/>
        <v/>
      </c>
      <c r="M43" s="451" t="str">
        <f>IFERROR(VLOOKUP($B43,①申込書!$A$11:$BD$70,7,0),"")</f>
        <v/>
      </c>
      <c r="N43" s="451" t="str">
        <f>IFERROR(VLOOKUP($B43,①申込書!$A$11:$BD$70,13,0),"")</f>
        <v/>
      </c>
      <c r="O43" s="453"/>
      <c r="P43" s="454" t="str">
        <f>IF($G43="","",①申込書!$D$7)</f>
        <v/>
      </c>
      <c r="Q43" s="451" t="str">
        <f>IFERROR(VLOOKUP($B43,①申込書!$A$11:$BD$70,46,0),"")</f>
        <v/>
      </c>
      <c r="R43" s="454" t="str">
        <f>IF(Q43="","",VLOOKUP(Q43,全集約!$CF$4:$CG$44,2,0))</f>
        <v/>
      </c>
      <c r="S43" s="451" t="str">
        <f>IFERROR(VLOOKUP($B43,①申込書!$A$11:$BD$70,24,0),"")</f>
        <v/>
      </c>
      <c r="T43" s="455" t="str">
        <f>IFERROR(VLOOKUP($B43,①申込書!$A$11:$BD$70,25,0),"")</f>
        <v/>
      </c>
      <c r="U43" s="451" t="str">
        <f>IFERROR(VLOOKUP($B43,①申込書!$A$11:$BD$70,47,0),"")</f>
        <v/>
      </c>
      <c r="V43" s="454" t="str">
        <f>IF(U43="","",VLOOKUP(U43,全集約!$CF$4:$CG$44,2,0))</f>
        <v/>
      </c>
      <c r="W43" s="451" t="str">
        <f>IFERROR(VLOOKUP($B43,①申込書!$A$11:$BD$70,34,0),"")</f>
        <v/>
      </c>
      <c r="X43" s="455" t="str">
        <f>IFERROR(VLOOKUP($B43,①申込書!$A$11:$BD$70,35,0),"")</f>
        <v/>
      </c>
      <c r="Y43" s="451" t="str">
        <f>IFERROR(VLOOKUP($B43,①申込書!$A$11:$BD$70,48,0),"")</f>
        <v/>
      </c>
      <c r="Z43" s="454" t="str">
        <f>IF(Y43="","",VLOOKUP(Y43,全集約!$CF$4:$CG$44,2,0))</f>
        <v/>
      </c>
      <c r="AA43" s="456" t="str">
        <f>IF($Y43="中学男子4X100mR",①申込書!$X$57,IF($Y43="中学女子4X100mR",①申込書!$X$58,""))</f>
        <v/>
      </c>
      <c r="AC43" s="460"/>
      <c r="BC43" s="461"/>
      <c r="CE43" s="67"/>
      <c r="CF43" s="64" t="str">
        <f>①申込書!I119</f>
        <v>中学女子4X100mR</v>
      </c>
      <c r="CG43" s="64">
        <v>23</v>
      </c>
      <c r="CH43" s="64"/>
      <c r="CJ43" s="62" t="s">
        <v>160</v>
      </c>
      <c r="CK43" s="62">
        <v>29</v>
      </c>
    </row>
    <row r="44" spans="1:89" ht="12.75">
      <c r="A44" s="144"/>
      <c r="B44" s="59" t="s">
        <v>151</v>
      </c>
      <c r="C44" s="465" t="str">
        <f>IF(G44="","",VLOOKUP(D44,①申込書!$E$80:$G$850,2,0))</f>
        <v/>
      </c>
      <c r="D44" s="465" t="str">
        <f>IF($G44="","",①申込書!$B$5)</f>
        <v/>
      </c>
      <c r="E44" s="465" t="str">
        <f>IF($G44="","",①申込書!$B$7)</f>
        <v/>
      </c>
      <c r="F44" s="465"/>
      <c r="G44" s="465" t="str">
        <f>IFERROR(VLOOKUP($B44,①申込書!$A$11:$BD$70,45,0),"")</f>
        <v/>
      </c>
      <c r="H44" s="465" t="str">
        <f>IFERROR(VLOOKUP($B44,①申込書!$A$11:$BD$70,5,0)&amp;" "&amp;VLOOKUP($B44,①申込書!$A$11:$BD$70,6,0),"")</f>
        <v/>
      </c>
      <c r="I44" s="466"/>
      <c r="J44" s="466"/>
      <c r="K44" s="465" t="str">
        <f t="shared" si="0"/>
        <v/>
      </c>
      <c r="L44" s="465" t="str">
        <f t="shared" si="1"/>
        <v/>
      </c>
      <c r="M44" s="465" t="str">
        <f>IFERROR(VLOOKUP($B44,①申込書!$A$11:$BD$70,7,0),"")</f>
        <v/>
      </c>
      <c r="N44" s="465" t="str">
        <f>IFERROR(VLOOKUP($B44,①申込書!$A$11:$BD$70,13,0),"")</f>
        <v/>
      </c>
      <c r="O44" s="467"/>
      <c r="P44" s="468" t="str">
        <f>IF($G44="","",①申込書!$D$7)</f>
        <v/>
      </c>
      <c r="Q44" s="465" t="str">
        <f>IFERROR(VLOOKUP($B44,①申込書!$A$11:$BD$70,46,0),"")</f>
        <v/>
      </c>
      <c r="R44" s="468" t="str">
        <f>IF(Q44="","",VLOOKUP(Q44,全集約!$CF$4:$CG$44,2,0))</f>
        <v/>
      </c>
      <c r="S44" s="465" t="str">
        <f>IFERROR(VLOOKUP($B44,①申込書!$A$11:$BD$70,24,0),"")</f>
        <v/>
      </c>
      <c r="T44" s="469" t="str">
        <f>IFERROR(VLOOKUP($B44,①申込書!$A$11:$BD$70,25,0),"")</f>
        <v/>
      </c>
      <c r="U44" s="465" t="str">
        <f>IFERROR(VLOOKUP($B44,①申込書!$A$11:$BD$70,47,0),"")</f>
        <v/>
      </c>
      <c r="V44" s="468" t="str">
        <f>IF(U44="","",VLOOKUP(U44,全集約!$CF$4:$CG$44,2,0))</f>
        <v/>
      </c>
      <c r="W44" s="465" t="str">
        <f>IFERROR(VLOOKUP($B44,①申込書!$A$11:$BD$70,34,0),"")</f>
        <v/>
      </c>
      <c r="X44" s="469" t="str">
        <f>IFERROR(VLOOKUP($B44,①申込書!$A$11:$BD$70,35,0),"")</f>
        <v/>
      </c>
      <c r="Y44" s="465" t="str">
        <f>IFERROR(VLOOKUP($B44,①申込書!$A$11:$BD$70,48,0),"")</f>
        <v/>
      </c>
      <c r="Z44" s="468" t="str">
        <f>IF(Y44="","",VLOOKUP(Y44,全集約!$CF$4:$CG$44,2,0))</f>
        <v/>
      </c>
      <c r="AA44" s="470" t="str">
        <f>IF($Y44="中学男子4X100mR",①申込書!$X$57,IF($Y44="中学女子4X100mR",①申込書!$X$58,""))</f>
        <v/>
      </c>
      <c r="AC44" s="471"/>
      <c r="AD44" s="472"/>
      <c r="AE44" s="472"/>
      <c r="AF44" s="472"/>
      <c r="AG44" s="472"/>
      <c r="AH44" s="472"/>
      <c r="AI44" s="472"/>
      <c r="AJ44" s="472"/>
      <c r="AK44" s="472"/>
      <c r="AL44" s="472"/>
      <c r="AM44" s="472"/>
      <c r="AN44" s="472"/>
      <c r="AO44" s="472"/>
      <c r="AP44" s="472"/>
      <c r="AQ44" s="472"/>
      <c r="AR44" s="472"/>
      <c r="AS44" s="472"/>
      <c r="AT44" s="472"/>
      <c r="AU44" s="472"/>
      <c r="AV44" s="472"/>
      <c r="AW44" s="472"/>
      <c r="AX44" s="472"/>
      <c r="AY44" s="472"/>
      <c r="AZ44" s="472"/>
      <c r="BA44" s="472"/>
      <c r="BB44" s="472"/>
      <c r="BC44" s="473"/>
      <c r="CE44" s="67"/>
      <c r="CF44" s="64">
        <f>①申込書!I120</f>
        <v>0</v>
      </c>
      <c r="CG44" s="64"/>
      <c r="CH44" s="64"/>
      <c r="CJ44" s="62" t="s">
        <v>161</v>
      </c>
      <c r="CK44" s="62">
        <v>30</v>
      </c>
    </row>
    <row r="45" spans="1:89" ht="12.75">
      <c r="A45" s="144"/>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4"/>
      <c r="BR45" s="144"/>
      <c r="BS45" s="144"/>
      <c r="BT45" s="144"/>
      <c r="BU45" s="144"/>
      <c r="BV45" s="144"/>
      <c r="BW45" s="144"/>
      <c r="BX45" s="144"/>
      <c r="BY45" s="144"/>
      <c r="BZ45" s="144"/>
      <c r="CA45" s="144"/>
      <c r="CB45" s="144"/>
      <c r="CC45" s="144"/>
      <c r="CD45" s="144"/>
      <c r="CE45" s="67"/>
      <c r="CF45" s="16"/>
      <c r="CG45" s="16"/>
      <c r="CH45" s="16"/>
      <c r="CJ45" s="62" t="s">
        <v>162</v>
      </c>
      <c r="CK45" s="62">
        <v>31</v>
      </c>
    </row>
    <row r="46" spans="1:89" ht="12.75">
      <c r="A46" s="144"/>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4"/>
      <c r="BR46" s="144"/>
      <c r="BS46" s="144"/>
      <c r="BT46" s="144"/>
      <c r="BU46" s="144"/>
      <c r="BV46" s="144"/>
      <c r="BW46" s="144"/>
      <c r="BX46" s="144"/>
      <c r="BY46" s="144"/>
      <c r="BZ46" s="144"/>
      <c r="CA46" s="144"/>
      <c r="CB46" s="144"/>
      <c r="CC46" s="144"/>
      <c r="CD46" s="144"/>
      <c r="CE46" s="67"/>
      <c r="CF46" s="16"/>
      <c r="CG46" s="16"/>
      <c r="CH46" s="16"/>
      <c r="CJ46" s="62" t="s">
        <v>163</v>
      </c>
      <c r="CK46" s="62">
        <v>32</v>
      </c>
    </row>
    <row r="47" spans="1:89" ht="12.75">
      <c r="A47" s="144"/>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4"/>
      <c r="BR47" s="144"/>
      <c r="BS47" s="144"/>
      <c r="BT47" s="144"/>
      <c r="BU47" s="144"/>
      <c r="BV47" s="144"/>
      <c r="BW47" s="144"/>
      <c r="BX47" s="144"/>
      <c r="BY47" s="144"/>
      <c r="BZ47" s="144"/>
      <c r="CA47" s="144"/>
      <c r="CB47" s="144"/>
      <c r="CC47" s="144"/>
      <c r="CD47" s="144"/>
      <c r="CE47" s="67"/>
      <c r="CF47" s="16"/>
      <c r="CG47" s="16"/>
      <c r="CH47" s="16"/>
      <c r="CJ47" s="62" t="s">
        <v>164</v>
      </c>
      <c r="CK47" s="62">
        <v>33</v>
      </c>
    </row>
    <row r="48" spans="1:89" ht="12.75">
      <c r="A48" s="144"/>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67"/>
      <c r="CF48" s="16"/>
      <c r="CG48" s="16"/>
      <c r="CH48" s="16"/>
      <c r="CJ48" s="62" t="s">
        <v>165</v>
      </c>
      <c r="CK48" s="62">
        <v>34</v>
      </c>
    </row>
    <row r="49" spans="1:89" ht="12.75">
      <c r="A49" s="144"/>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67"/>
      <c r="CF49" s="16"/>
      <c r="CG49" s="16"/>
      <c r="CH49" s="16"/>
      <c r="CJ49" s="62" t="s">
        <v>166</v>
      </c>
      <c r="CK49" s="62">
        <v>35</v>
      </c>
    </row>
    <row r="50" spans="1:89" ht="12.75">
      <c r="A50" s="144"/>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4"/>
      <c r="BR50" s="144"/>
      <c r="BS50" s="144"/>
      <c r="BT50" s="144"/>
      <c r="BU50" s="144"/>
      <c r="BV50" s="144"/>
      <c r="BW50" s="144"/>
      <c r="BX50" s="144"/>
      <c r="BY50" s="144"/>
      <c r="BZ50" s="144"/>
      <c r="CA50" s="144"/>
      <c r="CB50" s="144"/>
      <c r="CC50" s="144"/>
      <c r="CD50" s="144"/>
      <c r="CE50" s="67"/>
      <c r="CF50" s="16"/>
      <c r="CG50" s="16"/>
      <c r="CH50" s="16"/>
      <c r="CJ50" s="62" t="s">
        <v>167</v>
      </c>
      <c r="CK50" s="62">
        <v>36</v>
      </c>
    </row>
    <row r="51" spans="1:89" ht="12.75">
      <c r="A51" s="144"/>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4"/>
      <c r="BR51" s="144"/>
      <c r="BS51" s="144"/>
      <c r="BT51" s="144"/>
      <c r="BU51" s="144"/>
      <c r="BV51" s="144"/>
      <c r="BW51" s="144"/>
      <c r="BX51" s="144"/>
      <c r="BY51" s="144"/>
      <c r="BZ51" s="144"/>
      <c r="CA51" s="144"/>
      <c r="CB51" s="144"/>
      <c r="CC51" s="144"/>
      <c r="CD51" s="144"/>
      <c r="CE51" s="67"/>
      <c r="CF51" s="16"/>
      <c r="CG51" s="16"/>
      <c r="CH51" s="16"/>
      <c r="CJ51" s="62" t="s">
        <v>168</v>
      </c>
      <c r="CK51" s="62">
        <v>37</v>
      </c>
    </row>
    <row r="52" spans="1:89">
      <c r="O52" s="15"/>
      <c r="CJ52" s="62" t="s">
        <v>169</v>
      </c>
      <c r="CK52" s="62">
        <v>38</v>
      </c>
    </row>
    <row r="53" spans="1:89">
      <c r="O53" s="15"/>
      <c r="CJ53" s="62" t="s">
        <v>170</v>
      </c>
      <c r="CK53" s="62">
        <v>39</v>
      </c>
    </row>
    <row r="54" spans="1:89">
      <c r="O54" s="15"/>
      <c r="CJ54" s="62" t="s">
        <v>171</v>
      </c>
      <c r="CK54" s="62">
        <v>40</v>
      </c>
    </row>
    <row r="55" spans="1:89">
      <c r="O55" s="15"/>
      <c r="CJ55" s="62" t="s">
        <v>172</v>
      </c>
      <c r="CK55" s="62">
        <v>41</v>
      </c>
    </row>
    <row r="56" spans="1:89">
      <c r="O56" s="15"/>
      <c r="CJ56" s="62" t="s">
        <v>173</v>
      </c>
      <c r="CK56" s="62">
        <v>42</v>
      </c>
    </row>
    <row r="57" spans="1:89">
      <c r="O57" s="15"/>
      <c r="CJ57" s="62" t="s">
        <v>174</v>
      </c>
      <c r="CK57" s="62">
        <v>43</v>
      </c>
    </row>
    <row r="58" spans="1:89">
      <c r="O58" s="15"/>
      <c r="CJ58" s="62" t="s">
        <v>175</v>
      </c>
      <c r="CK58" s="62">
        <v>44</v>
      </c>
    </row>
    <row r="59" spans="1:89">
      <c r="O59" s="15"/>
      <c r="CJ59" s="62" t="s">
        <v>176</v>
      </c>
      <c r="CK59" s="62">
        <v>45</v>
      </c>
    </row>
    <row r="60" spans="1:89">
      <c r="O60" s="15"/>
      <c r="CJ60" s="62" t="s">
        <v>177</v>
      </c>
      <c r="CK60" s="62">
        <v>46</v>
      </c>
    </row>
    <row r="61" spans="1:89">
      <c r="O61" s="15"/>
      <c r="CJ61" s="62" t="s">
        <v>178</v>
      </c>
      <c r="CK61" s="62">
        <v>47</v>
      </c>
    </row>
    <row r="62" spans="1:89">
      <c r="O62" s="15"/>
    </row>
    <row r="63" spans="1:89">
      <c r="O63" s="15"/>
    </row>
    <row r="64" spans="1:89">
      <c r="O64" s="15"/>
    </row>
    <row r="65" spans="15:86">
      <c r="O65" s="15"/>
    </row>
    <row r="66" spans="15:86" ht="12.75">
      <c r="O66" s="15"/>
      <c r="CF66" s="16"/>
      <c r="CG66" s="16"/>
      <c r="CH66" s="16"/>
    </row>
    <row r="67" spans="15:86" ht="12.75">
      <c r="O67" s="15"/>
      <c r="CF67" s="16"/>
      <c r="CG67" s="16"/>
      <c r="CH67" s="16"/>
    </row>
    <row r="68" spans="15:86" ht="12.75">
      <c r="O68" s="15"/>
      <c r="CF68" s="16"/>
      <c r="CG68" s="16"/>
      <c r="CH68" s="16"/>
    </row>
    <row r="69" spans="15:86" ht="12.75">
      <c r="O69" s="15"/>
      <c r="CF69" s="16"/>
      <c r="CG69" s="16"/>
      <c r="CH69" s="16"/>
    </row>
    <row r="70" spans="15:86" ht="12.75">
      <c r="O70" s="15"/>
      <c r="CF70" s="16"/>
      <c r="CG70" s="16"/>
      <c r="CH70" s="16"/>
    </row>
    <row r="71" spans="15:86" ht="12.75">
      <c r="O71" s="15"/>
      <c r="CF71" s="16"/>
      <c r="CG71" s="16"/>
      <c r="CH71" s="16"/>
    </row>
    <row r="72" spans="15:86" ht="12.75">
      <c r="O72" s="15"/>
      <c r="CF72" s="16"/>
      <c r="CG72" s="16"/>
      <c r="CH72" s="16"/>
    </row>
    <row r="73" spans="15:86" ht="12.75">
      <c r="O73" s="15"/>
      <c r="CF73" s="16"/>
      <c r="CG73" s="16"/>
      <c r="CH73" s="16"/>
    </row>
    <row r="74" spans="15:86" ht="12.75">
      <c r="O74" s="15"/>
      <c r="CF74" s="16"/>
      <c r="CG74" s="16"/>
      <c r="CH74" s="16"/>
    </row>
    <row r="75" spans="15:86" ht="12.75">
      <c r="O75" s="15"/>
      <c r="CF75" s="16"/>
      <c r="CG75" s="16"/>
      <c r="CH75" s="16"/>
    </row>
    <row r="76" spans="15:86" ht="12.75">
      <c r="O76" s="15"/>
      <c r="CF76" s="16"/>
      <c r="CG76" s="16"/>
      <c r="CH76" s="16"/>
    </row>
    <row r="77" spans="15:86" ht="12.75">
      <c r="O77" s="15"/>
      <c r="CF77" s="16"/>
      <c r="CG77" s="16"/>
      <c r="CH77" s="16"/>
    </row>
    <row r="78" spans="15:86" ht="12.75">
      <c r="O78" s="15"/>
      <c r="CF78" s="16"/>
      <c r="CG78" s="16"/>
      <c r="CH78" s="16"/>
    </row>
    <row r="79" spans="15:86" ht="12.75">
      <c r="O79" s="15"/>
      <c r="CF79" s="16"/>
      <c r="CG79" s="16"/>
      <c r="CH79" s="16"/>
    </row>
    <row r="80" spans="15:86">
      <c r="O80" s="15"/>
    </row>
    <row r="81" spans="15:15">
      <c r="O81" s="15"/>
    </row>
    <row r="82" spans="15:15">
      <c r="O82" s="15"/>
    </row>
    <row r="83" spans="15:15">
      <c r="O83" s="15"/>
    </row>
    <row r="84" spans="15:15">
      <c r="O84" s="15"/>
    </row>
    <row r="85" spans="15:15">
      <c r="O85" s="15"/>
    </row>
    <row r="86" spans="15:15">
      <c r="O86" s="15"/>
    </row>
    <row r="87" spans="15:15">
      <c r="O87" s="15"/>
    </row>
    <row r="88" spans="15:15">
      <c r="O88" s="15"/>
    </row>
    <row r="89" spans="15:15">
      <c r="O89" s="15"/>
    </row>
    <row r="90" spans="15:15">
      <c r="O90" s="15"/>
    </row>
    <row r="91" spans="15:15">
      <c r="O91" s="15"/>
    </row>
    <row r="92" spans="15:15">
      <c r="O92" s="15"/>
    </row>
    <row r="93" spans="15:15">
      <c r="O93" s="15"/>
    </row>
    <row r="94" spans="15:15">
      <c r="O94" s="15"/>
    </row>
    <row r="95" spans="15:15">
      <c r="O95" s="15"/>
    </row>
    <row r="96" spans="15:15">
      <c r="O96" s="15"/>
    </row>
    <row r="97" spans="15:15">
      <c r="O97" s="15"/>
    </row>
    <row r="98" spans="15:15">
      <c r="O98" s="15"/>
    </row>
    <row r="99" spans="15:15">
      <c r="O99" s="15"/>
    </row>
    <row r="100" spans="15:15">
      <c r="O100" s="15"/>
    </row>
    <row r="101" spans="15:15">
      <c r="O101" s="15"/>
    </row>
    <row r="102" spans="15:15">
      <c r="O102" s="15"/>
    </row>
    <row r="103" spans="15:15">
      <c r="O103" s="15"/>
    </row>
    <row r="104" spans="15:15">
      <c r="O104" s="15"/>
    </row>
    <row r="105" spans="15:15">
      <c r="O105" s="15"/>
    </row>
    <row r="106" spans="15:15">
      <c r="O106" s="15"/>
    </row>
    <row r="107" spans="15:15">
      <c r="O107" s="15"/>
    </row>
    <row r="108" spans="15:15">
      <c r="O108" s="15"/>
    </row>
    <row r="109" spans="15:15">
      <c r="O109" s="15"/>
    </row>
    <row r="110" spans="15:15">
      <c r="O110" s="15"/>
    </row>
    <row r="111" spans="15:15">
      <c r="O111" s="15"/>
    </row>
    <row r="112" spans="15:15">
      <c r="O112" s="15"/>
    </row>
    <row r="113" spans="15:15">
      <c r="O113" s="15"/>
    </row>
    <row r="114" spans="15:15">
      <c r="O114" s="15"/>
    </row>
    <row r="115" spans="15:15">
      <c r="O115" s="15"/>
    </row>
    <row r="116" spans="15:15">
      <c r="O116" s="15"/>
    </row>
    <row r="117" spans="15:15">
      <c r="O117" s="15"/>
    </row>
    <row r="118" spans="15:15">
      <c r="O118" s="15"/>
    </row>
    <row r="119" spans="15:15">
      <c r="O119" s="15"/>
    </row>
    <row r="120" spans="15:15">
      <c r="O120" s="15"/>
    </row>
    <row r="121" spans="15:15">
      <c r="O121" s="15"/>
    </row>
    <row r="122" spans="15:15">
      <c r="O122" s="15"/>
    </row>
    <row r="123" spans="15:15">
      <c r="O123" s="15"/>
    </row>
    <row r="124" spans="15:15">
      <c r="O124" s="15"/>
    </row>
    <row r="125" spans="15:15">
      <c r="O125" s="15"/>
    </row>
    <row r="126" spans="15:15">
      <c r="O126" s="15"/>
    </row>
    <row r="127" spans="15:15">
      <c r="O127" s="15"/>
    </row>
    <row r="128" spans="15:15">
      <c r="O128" s="15"/>
    </row>
    <row r="129" spans="15:15">
      <c r="O129" s="15"/>
    </row>
    <row r="130" spans="15:15">
      <c r="O130" s="15"/>
    </row>
    <row r="131" spans="15:15">
      <c r="O131" s="15"/>
    </row>
    <row r="132" spans="15:15">
      <c r="O132" s="15"/>
    </row>
    <row r="133" spans="15:15">
      <c r="O133" s="15"/>
    </row>
    <row r="134" spans="15:15">
      <c r="O134" s="15"/>
    </row>
    <row r="135" spans="15:15">
      <c r="O135" s="15"/>
    </row>
    <row r="136" spans="15:15">
      <c r="O136" s="15"/>
    </row>
    <row r="137" spans="15:15">
      <c r="O137" s="15"/>
    </row>
    <row r="138" spans="15:15">
      <c r="O138" s="15"/>
    </row>
    <row r="139" spans="15:15">
      <c r="O139" s="15"/>
    </row>
    <row r="140" spans="15:15">
      <c r="O140" s="15"/>
    </row>
    <row r="141" spans="15:15">
      <c r="O141" s="15"/>
    </row>
    <row r="142" spans="15:15">
      <c r="O142" s="15"/>
    </row>
    <row r="143" spans="15:15">
      <c r="O143" s="15"/>
    </row>
    <row r="144" spans="15:15">
      <c r="O144" s="15"/>
    </row>
    <row r="145" spans="15:15">
      <c r="O145" s="15"/>
    </row>
    <row r="146" spans="15:15">
      <c r="O146" s="15"/>
    </row>
    <row r="147" spans="15:15">
      <c r="O147" s="15"/>
    </row>
    <row r="148" spans="15:15">
      <c r="O148" s="15"/>
    </row>
    <row r="149" spans="15:15">
      <c r="O149" s="15"/>
    </row>
    <row r="150" spans="15:15">
      <c r="O150" s="15"/>
    </row>
    <row r="151" spans="15:15">
      <c r="O151" s="15"/>
    </row>
    <row r="152" spans="15:15">
      <c r="O152" s="15"/>
    </row>
    <row r="153" spans="15:15">
      <c r="O153" s="15"/>
    </row>
    <row r="154" spans="15:15">
      <c r="O154" s="15"/>
    </row>
    <row r="155" spans="15:15">
      <c r="O155" s="15"/>
    </row>
    <row r="156" spans="15:15">
      <c r="O156" s="15"/>
    </row>
    <row r="157" spans="15:15">
      <c r="O157" s="15"/>
    </row>
    <row r="158" spans="15:15">
      <c r="O158" s="15"/>
    </row>
    <row r="159" spans="15:15">
      <c r="O159" s="15"/>
    </row>
    <row r="160" spans="15:15">
      <c r="O160" s="15"/>
    </row>
    <row r="161" spans="15:15">
      <c r="O161" s="15"/>
    </row>
    <row r="162" spans="15:15">
      <c r="O162" s="15"/>
    </row>
    <row r="163" spans="15:15">
      <c r="O163" s="15"/>
    </row>
    <row r="164" spans="15:15">
      <c r="O164" s="15"/>
    </row>
    <row r="165" spans="15:15">
      <c r="O165" s="15"/>
    </row>
    <row r="166" spans="15:15">
      <c r="O166" s="15"/>
    </row>
    <row r="167" spans="15:15">
      <c r="O167" s="15"/>
    </row>
    <row r="168" spans="15:15">
      <c r="O168" s="15"/>
    </row>
    <row r="169" spans="15:15">
      <c r="O169" s="15"/>
    </row>
    <row r="170" spans="15:15">
      <c r="O170" s="15"/>
    </row>
    <row r="171" spans="15:15">
      <c r="O171" s="15"/>
    </row>
    <row r="172" spans="15:15">
      <c r="O172" s="15"/>
    </row>
    <row r="173" spans="15:15">
      <c r="O173" s="15"/>
    </row>
    <row r="174" spans="15:15">
      <c r="O174" s="15"/>
    </row>
    <row r="175" spans="15:15">
      <c r="O175" s="15"/>
    </row>
    <row r="176" spans="15:15">
      <c r="O176" s="15"/>
    </row>
    <row r="177" spans="15:15">
      <c r="O177" s="15"/>
    </row>
    <row r="178" spans="15:15">
      <c r="O178" s="15"/>
    </row>
    <row r="179" spans="15:15">
      <c r="O179" s="15"/>
    </row>
    <row r="180" spans="15:15">
      <c r="O180" s="15"/>
    </row>
    <row r="181" spans="15:15">
      <c r="O181" s="15"/>
    </row>
    <row r="182" spans="15:15">
      <c r="O182" s="15"/>
    </row>
    <row r="183" spans="15:15">
      <c r="O183" s="15"/>
    </row>
    <row r="184" spans="15:15">
      <c r="O184" s="15"/>
    </row>
    <row r="185" spans="15:15">
      <c r="O185" s="15"/>
    </row>
    <row r="186" spans="15:15">
      <c r="O186" s="15"/>
    </row>
    <row r="187" spans="15:15">
      <c r="O187" s="15"/>
    </row>
    <row r="188" spans="15:15">
      <c r="O188" s="15"/>
    </row>
    <row r="189" spans="15:15">
      <c r="O189" s="15"/>
    </row>
    <row r="190" spans="15:15">
      <c r="O190" s="15"/>
    </row>
    <row r="191" spans="15:15">
      <c r="O191" s="15"/>
    </row>
    <row r="192" spans="15:15">
      <c r="O192" s="15"/>
    </row>
    <row r="193" spans="15:15">
      <c r="O193" s="15"/>
    </row>
    <row r="194" spans="15:15">
      <c r="O194" s="15"/>
    </row>
    <row r="195" spans="15:15">
      <c r="O195" s="15"/>
    </row>
    <row r="196" spans="15:15">
      <c r="O196" s="15"/>
    </row>
    <row r="197" spans="15:15">
      <c r="O197" s="15"/>
    </row>
    <row r="198" spans="15:15">
      <c r="O198" s="15"/>
    </row>
    <row r="199" spans="15:15">
      <c r="O199" s="15"/>
    </row>
    <row r="200" spans="15:15">
      <c r="O200" s="15"/>
    </row>
    <row r="201" spans="15:15">
      <c r="O201" s="15"/>
    </row>
    <row r="202" spans="15:15">
      <c r="O202" s="15"/>
    </row>
    <row r="203" spans="15:15">
      <c r="O203" s="15"/>
    </row>
    <row r="204" spans="15:15">
      <c r="O204" s="15"/>
    </row>
    <row r="205" spans="15:15">
      <c r="O205" s="15"/>
    </row>
    <row r="206" spans="15:15">
      <c r="O206" s="15"/>
    </row>
    <row r="207" spans="15:15">
      <c r="O207" s="15"/>
    </row>
    <row r="208" spans="15:15">
      <c r="O208" s="15"/>
    </row>
    <row r="209" spans="15:15">
      <c r="O209" s="15"/>
    </row>
    <row r="210" spans="15:15">
      <c r="O210" s="15"/>
    </row>
    <row r="211" spans="15:15">
      <c r="O211" s="15"/>
    </row>
    <row r="212" spans="15:15">
      <c r="O212" s="15"/>
    </row>
    <row r="213" spans="15:15">
      <c r="O213" s="15"/>
    </row>
    <row r="214" spans="15:15">
      <c r="O214" s="15"/>
    </row>
    <row r="215" spans="15:15">
      <c r="O215" s="15"/>
    </row>
    <row r="216" spans="15:15">
      <c r="O216" s="15"/>
    </row>
    <row r="217" spans="15:15">
      <c r="O217" s="15"/>
    </row>
    <row r="218" spans="15:15">
      <c r="O218" s="15"/>
    </row>
    <row r="219" spans="15:15">
      <c r="O219" s="15"/>
    </row>
    <row r="220" spans="15:15">
      <c r="O220" s="15"/>
    </row>
    <row r="221" spans="15:15">
      <c r="O221" s="15"/>
    </row>
    <row r="222" spans="15:15">
      <c r="O222" s="15"/>
    </row>
    <row r="223" spans="15:15">
      <c r="O223" s="15"/>
    </row>
    <row r="224" spans="15:15">
      <c r="O224" s="15"/>
    </row>
    <row r="225" spans="15:15">
      <c r="O225" s="15"/>
    </row>
    <row r="226" spans="15:15">
      <c r="O226" s="15"/>
    </row>
    <row r="227" spans="15:15">
      <c r="O227" s="15"/>
    </row>
    <row r="228" spans="15:15">
      <c r="O228" s="15"/>
    </row>
    <row r="229" spans="15:15">
      <c r="O229" s="15"/>
    </row>
    <row r="230" spans="15:15">
      <c r="O230" s="15"/>
    </row>
    <row r="231" spans="15:15">
      <c r="O231" s="15"/>
    </row>
    <row r="232" spans="15:15">
      <c r="O232" s="15"/>
    </row>
    <row r="233" spans="15:15">
      <c r="O233" s="15"/>
    </row>
    <row r="234" spans="15:15">
      <c r="O234" s="15"/>
    </row>
    <row r="235" spans="15:15">
      <c r="O235" s="15"/>
    </row>
    <row r="236" spans="15:15">
      <c r="O236" s="15"/>
    </row>
    <row r="237" spans="15:15">
      <c r="O237" s="15"/>
    </row>
    <row r="238" spans="15:15">
      <c r="O238" s="15"/>
    </row>
    <row r="239" spans="15:15">
      <c r="O239" s="15"/>
    </row>
    <row r="240" spans="15:15">
      <c r="O240" s="15"/>
    </row>
    <row r="241" spans="15:15">
      <c r="O241" s="15"/>
    </row>
    <row r="242" spans="15:15">
      <c r="O242" s="15"/>
    </row>
    <row r="243" spans="15:15">
      <c r="O243" s="15"/>
    </row>
    <row r="244" spans="15:15">
      <c r="O244" s="15"/>
    </row>
    <row r="245" spans="15:15">
      <c r="O245" s="15"/>
    </row>
    <row r="246" spans="15:15">
      <c r="O246" s="15"/>
    </row>
    <row r="247" spans="15:15">
      <c r="O247" s="15"/>
    </row>
    <row r="248" spans="15:15">
      <c r="O248" s="15"/>
    </row>
    <row r="249" spans="15:15">
      <c r="O249" s="15"/>
    </row>
    <row r="250" spans="15:15">
      <c r="O250" s="15"/>
    </row>
    <row r="251" spans="15:15">
      <c r="O251" s="15"/>
    </row>
    <row r="252" spans="15:15">
      <c r="O252" s="15"/>
    </row>
    <row r="253" spans="15:15">
      <c r="O253" s="15"/>
    </row>
    <row r="254" spans="15:15">
      <c r="O254" s="15"/>
    </row>
    <row r="255" spans="15:15">
      <c r="O255" s="15"/>
    </row>
    <row r="256" spans="15:15">
      <c r="O256" s="15"/>
    </row>
    <row r="257" spans="15:15">
      <c r="O257" s="15"/>
    </row>
    <row r="258" spans="15:15">
      <c r="O258" s="15"/>
    </row>
    <row r="259" spans="15:15">
      <c r="O259" s="15"/>
    </row>
    <row r="260" spans="15:15">
      <c r="O260" s="15"/>
    </row>
    <row r="261" spans="15:15">
      <c r="O261" s="15"/>
    </row>
    <row r="262" spans="15:15">
      <c r="O262" s="15"/>
    </row>
    <row r="263" spans="15:15">
      <c r="O263" s="15"/>
    </row>
    <row r="264" spans="15:15">
      <c r="O264" s="15"/>
    </row>
    <row r="265" spans="15:15">
      <c r="O265" s="15"/>
    </row>
    <row r="266" spans="15:15">
      <c r="O266" s="15"/>
    </row>
    <row r="267" spans="15:15">
      <c r="O267" s="15"/>
    </row>
    <row r="268" spans="15:15">
      <c r="O268" s="15"/>
    </row>
    <row r="269" spans="15:15">
      <c r="O269" s="15"/>
    </row>
    <row r="270" spans="15:15">
      <c r="O270" s="15"/>
    </row>
    <row r="271" spans="15:15">
      <c r="O271" s="15"/>
    </row>
    <row r="272" spans="15:15">
      <c r="O272" s="15"/>
    </row>
    <row r="273" spans="15:15">
      <c r="O273" s="15"/>
    </row>
    <row r="274" spans="15:15">
      <c r="O274" s="15"/>
    </row>
    <row r="275" spans="15:15">
      <c r="O275" s="15"/>
    </row>
    <row r="276" spans="15:15">
      <c r="O276" s="15"/>
    </row>
    <row r="277" spans="15:15">
      <c r="O277" s="15"/>
    </row>
    <row r="278" spans="15:15">
      <c r="O278" s="15"/>
    </row>
    <row r="279" spans="15:15">
      <c r="O279" s="15"/>
    </row>
    <row r="280" spans="15:15">
      <c r="O280" s="15"/>
    </row>
    <row r="281" spans="15:15">
      <c r="O281" s="15"/>
    </row>
    <row r="282" spans="15:15">
      <c r="O282" s="15"/>
    </row>
    <row r="283" spans="15:15">
      <c r="O283" s="15"/>
    </row>
    <row r="284" spans="15:15">
      <c r="O284" s="15"/>
    </row>
    <row r="285" spans="15:15">
      <c r="O285" s="15"/>
    </row>
    <row r="286" spans="15:15">
      <c r="O286" s="15"/>
    </row>
    <row r="287" spans="15:15">
      <c r="O287" s="15"/>
    </row>
    <row r="288" spans="15:15">
      <c r="O288" s="15"/>
    </row>
    <row r="289" spans="15:15">
      <c r="O289" s="15"/>
    </row>
    <row r="290" spans="15:15">
      <c r="O290" s="15"/>
    </row>
    <row r="291" spans="15:15">
      <c r="O291" s="15"/>
    </row>
    <row r="292" spans="15:15">
      <c r="O292" s="15"/>
    </row>
    <row r="293" spans="15:15">
      <c r="O293" s="15"/>
    </row>
    <row r="294" spans="15:15">
      <c r="O294" s="15"/>
    </row>
    <row r="295" spans="15:15">
      <c r="O295" s="15"/>
    </row>
    <row r="296" spans="15:15">
      <c r="O296" s="15"/>
    </row>
    <row r="297" spans="15:15">
      <c r="O297" s="15"/>
    </row>
    <row r="298" spans="15:15">
      <c r="O298" s="15"/>
    </row>
    <row r="299" spans="15:15">
      <c r="O299" s="15"/>
    </row>
    <row r="300" spans="15:15">
      <c r="O300" s="15"/>
    </row>
    <row r="301" spans="15:15">
      <c r="O301" s="15"/>
    </row>
    <row r="302" spans="15:15">
      <c r="O302" s="15"/>
    </row>
    <row r="303" spans="15:15">
      <c r="O303" s="15"/>
    </row>
    <row r="304" spans="15:15">
      <c r="O304" s="15"/>
    </row>
    <row r="305" spans="15:15">
      <c r="O305" s="15"/>
    </row>
    <row r="306" spans="15:15">
      <c r="O306" s="15"/>
    </row>
    <row r="307" spans="15:15">
      <c r="O307" s="15"/>
    </row>
    <row r="308" spans="15:15">
      <c r="O308" s="15"/>
    </row>
    <row r="309" spans="15:15">
      <c r="O309" s="15"/>
    </row>
    <row r="310" spans="15:15">
      <c r="O310" s="15"/>
    </row>
    <row r="311" spans="15:15">
      <c r="O311" s="15"/>
    </row>
    <row r="312" spans="15:15">
      <c r="O312" s="15"/>
    </row>
    <row r="313" spans="15:15">
      <c r="O313" s="15"/>
    </row>
    <row r="314" spans="15:15">
      <c r="O314" s="15"/>
    </row>
    <row r="315" spans="15:15">
      <c r="O315" s="15"/>
    </row>
    <row r="316" spans="15:15">
      <c r="O316" s="15"/>
    </row>
    <row r="317" spans="15:15">
      <c r="O317" s="15"/>
    </row>
    <row r="318" spans="15:15">
      <c r="O318" s="15"/>
    </row>
    <row r="319" spans="15:15">
      <c r="O319" s="15"/>
    </row>
    <row r="320" spans="15:15">
      <c r="O320" s="15"/>
    </row>
    <row r="321" spans="15:15">
      <c r="O321" s="15"/>
    </row>
    <row r="322" spans="15:15">
      <c r="O322" s="15"/>
    </row>
    <row r="323" spans="15:15">
      <c r="O323" s="15"/>
    </row>
    <row r="324" spans="15:15">
      <c r="O324" s="15"/>
    </row>
    <row r="325" spans="15:15">
      <c r="O325" s="15"/>
    </row>
    <row r="326" spans="15:15">
      <c r="O326" s="15"/>
    </row>
    <row r="327" spans="15:15">
      <c r="O327" s="15"/>
    </row>
    <row r="328" spans="15:15">
      <c r="O328" s="15"/>
    </row>
    <row r="329" spans="15:15">
      <c r="O329" s="15"/>
    </row>
    <row r="330" spans="15:15">
      <c r="O330" s="15"/>
    </row>
    <row r="331" spans="15:15">
      <c r="O331" s="15"/>
    </row>
    <row r="332" spans="15:15">
      <c r="O332" s="15"/>
    </row>
    <row r="333" spans="15:15">
      <c r="O333" s="15"/>
    </row>
    <row r="334" spans="15:15">
      <c r="O334" s="15"/>
    </row>
    <row r="335" spans="15:15">
      <c r="O335" s="15"/>
    </row>
    <row r="336" spans="15:15">
      <c r="O336" s="15"/>
    </row>
    <row r="337" spans="15:15">
      <c r="O337" s="15"/>
    </row>
    <row r="338" spans="15:15">
      <c r="O338" s="15"/>
    </row>
    <row r="339" spans="15:15">
      <c r="O339" s="15"/>
    </row>
    <row r="340" spans="15:15">
      <c r="O340" s="15"/>
    </row>
    <row r="341" spans="15:15">
      <c r="O341" s="15"/>
    </row>
    <row r="342" spans="15:15">
      <c r="O342" s="15"/>
    </row>
    <row r="343" spans="15:15">
      <c r="O343" s="15"/>
    </row>
    <row r="344" spans="15:15">
      <c r="O344" s="15"/>
    </row>
    <row r="345" spans="15:15">
      <c r="O345" s="15"/>
    </row>
    <row r="346" spans="15:15">
      <c r="O346" s="15"/>
    </row>
    <row r="347" spans="15:15">
      <c r="O347" s="15"/>
    </row>
    <row r="348" spans="15:15">
      <c r="O348" s="15"/>
    </row>
    <row r="349" spans="15:15">
      <c r="O349" s="15"/>
    </row>
    <row r="350" spans="15:15">
      <c r="O350" s="15"/>
    </row>
    <row r="351" spans="15:15">
      <c r="O351" s="15"/>
    </row>
    <row r="352" spans="15:15">
      <c r="O352" s="15"/>
    </row>
    <row r="353" spans="15:15">
      <c r="O353" s="15"/>
    </row>
    <row r="354" spans="15:15">
      <c r="O354" s="15"/>
    </row>
    <row r="355" spans="15:15">
      <c r="O355" s="15"/>
    </row>
    <row r="356" spans="15:15">
      <c r="O356" s="15"/>
    </row>
    <row r="357" spans="15:15">
      <c r="O357" s="15"/>
    </row>
    <row r="358" spans="15:15">
      <c r="O358" s="15"/>
    </row>
    <row r="359" spans="15:15">
      <c r="O359" s="15"/>
    </row>
    <row r="360" spans="15:15">
      <c r="O360" s="15"/>
    </row>
    <row r="361" spans="15:15">
      <c r="O361" s="15"/>
    </row>
    <row r="362" spans="15:15">
      <c r="O362" s="15"/>
    </row>
    <row r="363" spans="15:15">
      <c r="O363" s="15"/>
    </row>
    <row r="364" spans="15:15">
      <c r="O364" s="15"/>
    </row>
    <row r="365" spans="15:15">
      <c r="O365" s="15"/>
    </row>
    <row r="366" spans="15:15">
      <c r="O366" s="15"/>
    </row>
    <row r="367" spans="15:15">
      <c r="O367" s="15"/>
    </row>
    <row r="368" spans="15:15">
      <c r="O368" s="15"/>
    </row>
    <row r="369" spans="15:15">
      <c r="O369" s="15"/>
    </row>
    <row r="370" spans="15:15">
      <c r="O370" s="15"/>
    </row>
    <row r="371" spans="15:15">
      <c r="O371" s="15"/>
    </row>
    <row r="372" spans="15:15">
      <c r="O372" s="15"/>
    </row>
    <row r="373" spans="15:15">
      <c r="O373" s="15"/>
    </row>
    <row r="374" spans="15:15">
      <c r="O374" s="15"/>
    </row>
    <row r="375" spans="15:15">
      <c r="O375" s="15"/>
    </row>
    <row r="376" spans="15:15">
      <c r="O376" s="15"/>
    </row>
    <row r="377" spans="15:15">
      <c r="O377" s="15"/>
    </row>
    <row r="378" spans="15:15">
      <c r="O378" s="15"/>
    </row>
    <row r="379" spans="15:15">
      <c r="O379" s="15"/>
    </row>
    <row r="380" spans="15:15">
      <c r="O380" s="15"/>
    </row>
    <row r="381" spans="15:15">
      <c r="O381" s="15"/>
    </row>
    <row r="382" spans="15:15">
      <c r="O382" s="15"/>
    </row>
    <row r="383" spans="15:15">
      <c r="O383" s="15"/>
    </row>
    <row r="384" spans="15:15">
      <c r="O384" s="15"/>
    </row>
    <row r="385" spans="15:15">
      <c r="O385" s="15"/>
    </row>
    <row r="386" spans="15:15">
      <c r="O386" s="15"/>
    </row>
    <row r="387" spans="15:15">
      <c r="O387" s="15"/>
    </row>
    <row r="388" spans="15:15">
      <c r="O388" s="15"/>
    </row>
    <row r="389" spans="15:15">
      <c r="O389" s="15"/>
    </row>
    <row r="390" spans="15:15">
      <c r="O390" s="15"/>
    </row>
    <row r="391" spans="15:15">
      <c r="O391" s="15"/>
    </row>
    <row r="392" spans="15:15">
      <c r="O392" s="15"/>
    </row>
    <row r="393" spans="15:15">
      <c r="O393" s="15"/>
    </row>
    <row r="394" spans="15:15">
      <c r="O394" s="15"/>
    </row>
    <row r="395" spans="15:15">
      <c r="O395" s="15"/>
    </row>
    <row r="396" spans="15:15">
      <c r="O396" s="15"/>
    </row>
    <row r="397" spans="15:15">
      <c r="O397" s="15"/>
    </row>
    <row r="398" spans="15:15">
      <c r="O398" s="15"/>
    </row>
    <row r="399" spans="15:15">
      <c r="O399" s="15"/>
    </row>
    <row r="400" spans="15:15">
      <c r="O400" s="15"/>
    </row>
    <row r="401" spans="15:15">
      <c r="O401" s="15"/>
    </row>
    <row r="402" spans="15:15">
      <c r="O402" s="15"/>
    </row>
    <row r="403" spans="15:15">
      <c r="O403" s="15"/>
    </row>
    <row r="404" spans="15:15">
      <c r="O404" s="15"/>
    </row>
    <row r="405" spans="15:15">
      <c r="O405" s="15"/>
    </row>
    <row r="406" spans="15:15">
      <c r="O406" s="15"/>
    </row>
    <row r="407" spans="15:15">
      <c r="O407" s="15"/>
    </row>
    <row r="408" spans="15:15">
      <c r="O408" s="15"/>
    </row>
    <row r="409" spans="15:15">
      <c r="O409" s="15"/>
    </row>
    <row r="410" spans="15:15">
      <c r="O410" s="15"/>
    </row>
    <row r="411" spans="15:15">
      <c r="O411" s="15"/>
    </row>
    <row r="412" spans="15:15">
      <c r="O412" s="15"/>
    </row>
    <row r="413" spans="15:15">
      <c r="O413" s="15"/>
    </row>
    <row r="414" spans="15:15">
      <c r="O414" s="15"/>
    </row>
    <row r="415" spans="15:15">
      <c r="O415" s="15"/>
    </row>
    <row r="416" spans="15:15">
      <c r="O416" s="15"/>
    </row>
    <row r="417" spans="15:15">
      <c r="O417" s="15"/>
    </row>
    <row r="418" spans="15:15">
      <c r="O418" s="15"/>
    </row>
    <row r="419" spans="15:15">
      <c r="O419" s="15"/>
    </row>
    <row r="420" spans="15:15">
      <c r="O420" s="15"/>
    </row>
    <row r="421" spans="15:15">
      <c r="O421" s="15"/>
    </row>
    <row r="422" spans="15:15">
      <c r="O422" s="15"/>
    </row>
    <row r="423" spans="15:15">
      <c r="O423" s="15"/>
    </row>
    <row r="424" spans="15:15">
      <c r="O424" s="15"/>
    </row>
    <row r="425" spans="15:15">
      <c r="O425" s="15"/>
    </row>
    <row r="426" spans="15:15">
      <c r="O426" s="15"/>
    </row>
    <row r="427" spans="15:15">
      <c r="O427" s="15"/>
    </row>
    <row r="428" spans="15:15">
      <c r="O428" s="15"/>
    </row>
    <row r="429" spans="15:15">
      <c r="O429" s="15"/>
    </row>
    <row r="430" spans="15:15">
      <c r="O430" s="15"/>
    </row>
    <row r="431" spans="15:15">
      <c r="O431" s="15"/>
    </row>
    <row r="432" spans="15:15">
      <c r="O432" s="15"/>
    </row>
    <row r="433" spans="15:15">
      <c r="O433" s="15"/>
    </row>
    <row r="434" spans="15:15">
      <c r="O434" s="15"/>
    </row>
    <row r="435" spans="15:15">
      <c r="O435" s="15"/>
    </row>
    <row r="436" spans="15:15">
      <c r="O436" s="15"/>
    </row>
    <row r="437" spans="15:15">
      <c r="O437" s="15"/>
    </row>
    <row r="438" spans="15:15">
      <c r="O438" s="15"/>
    </row>
    <row r="439" spans="15:15">
      <c r="O439" s="15"/>
    </row>
    <row r="440" spans="15:15">
      <c r="O440" s="15"/>
    </row>
    <row r="441" spans="15:15">
      <c r="O441" s="15"/>
    </row>
    <row r="442" spans="15:15">
      <c r="O442" s="15"/>
    </row>
    <row r="443" spans="15:15">
      <c r="O443" s="15"/>
    </row>
    <row r="444" spans="15:15">
      <c r="O444" s="15"/>
    </row>
    <row r="445" spans="15:15">
      <c r="O445" s="15"/>
    </row>
    <row r="446" spans="15:15">
      <c r="O446" s="15"/>
    </row>
    <row r="447" spans="15:15">
      <c r="O447" s="15"/>
    </row>
    <row r="448" spans="15:15">
      <c r="O448" s="15"/>
    </row>
    <row r="449" spans="15:15">
      <c r="O449" s="15"/>
    </row>
    <row r="450" spans="15:15">
      <c r="O450" s="15"/>
    </row>
    <row r="451" spans="15:15">
      <c r="O451" s="15"/>
    </row>
    <row r="452" spans="15:15">
      <c r="O452" s="15"/>
    </row>
    <row r="453" spans="15:15">
      <c r="O453" s="15"/>
    </row>
    <row r="454" spans="15:15">
      <c r="O454" s="15"/>
    </row>
    <row r="455" spans="15:15">
      <c r="O455" s="15"/>
    </row>
    <row r="456" spans="15:15">
      <c r="O456" s="15"/>
    </row>
    <row r="457" spans="15:15">
      <c r="O457" s="15"/>
    </row>
    <row r="458" spans="15:15">
      <c r="O458" s="15"/>
    </row>
    <row r="459" spans="15:15">
      <c r="O459" s="15"/>
    </row>
    <row r="460" spans="15:15">
      <c r="O460" s="15"/>
    </row>
    <row r="461" spans="15:15">
      <c r="O461" s="15"/>
    </row>
    <row r="462" spans="15:15">
      <c r="O462" s="15"/>
    </row>
    <row r="463" spans="15:15">
      <c r="O463" s="15"/>
    </row>
    <row r="464" spans="15:15">
      <c r="O464" s="15"/>
    </row>
    <row r="465" spans="15:15">
      <c r="O465" s="15"/>
    </row>
    <row r="466" spans="15:15">
      <c r="O466" s="15"/>
    </row>
    <row r="467" spans="15:15">
      <c r="O467" s="15"/>
    </row>
    <row r="468" spans="15:15">
      <c r="O468" s="15"/>
    </row>
    <row r="469" spans="15:15">
      <c r="O469" s="15"/>
    </row>
    <row r="470" spans="15:15">
      <c r="O470" s="15"/>
    </row>
    <row r="471" spans="15:15">
      <c r="O471" s="15"/>
    </row>
    <row r="472" spans="15:15">
      <c r="O472" s="15"/>
    </row>
    <row r="473" spans="15:15">
      <c r="O473" s="15"/>
    </row>
    <row r="474" spans="15:15">
      <c r="O474" s="15"/>
    </row>
    <row r="475" spans="15:15">
      <c r="O475" s="15"/>
    </row>
    <row r="476" spans="15:15">
      <c r="O476" s="15"/>
    </row>
    <row r="477" spans="15:15">
      <c r="O477" s="15"/>
    </row>
    <row r="478" spans="15:15">
      <c r="O478" s="15"/>
    </row>
    <row r="479" spans="15:15">
      <c r="O479" s="15"/>
    </row>
    <row r="480" spans="15:15">
      <c r="O480" s="15"/>
    </row>
    <row r="481" spans="15:15">
      <c r="O481" s="15"/>
    </row>
    <row r="482" spans="15:15">
      <c r="O482" s="15"/>
    </row>
    <row r="483" spans="15:15">
      <c r="O483" s="15"/>
    </row>
    <row r="484" spans="15:15">
      <c r="O484" s="15"/>
    </row>
    <row r="485" spans="15:15">
      <c r="O485" s="15"/>
    </row>
    <row r="486" spans="15:15">
      <c r="O486" s="15"/>
    </row>
    <row r="487" spans="15:15">
      <c r="O487" s="15"/>
    </row>
    <row r="488" spans="15:15">
      <c r="O488" s="15"/>
    </row>
    <row r="489" spans="15:15">
      <c r="O489" s="15"/>
    </row>
    <row r="490" spans="15:15">
      <c r="O490" s="15"/>
    </row>
    <row r="491" spans="15:15">
      <c r="O491" s="15"/>
    </row>
    <row r="492" spans="15:15">
      <c r="O492" s="15"/>
    </row>
    <row r="493" spans="15:15">
      <c r="O493" s="15"/>
    </row>
    <row r="494" spans="15:15">
      <c r="O494" s="15"/>
    </row>
    <row r="495" spans="15:15">
      <c r="O495" s="15"/>
    </row>
    <row r="496" spans="15:15">
      <c r="O496" s="15"/>
    </row>
    <row r="497" spans="15:28">
      <c r="O497" s="15"/>
    </row>
    <row r="498" spans="15:28">
      <c r="O498" s="15"/>
    </row>
    <row r="499" spans="15:28">
      <c r="O499" s="15"/>
    </row>
    <row r="500" spans="15:28">
      <c r="O500" s="15"/>
    </row>
    <row r="501" spans="15:28">
      <c r="O501" s="15"/>
    </row>
    <row r="502" spans="15:28">
      <c r="O502" s="15"/>
    </row>
    <row r="503" spans="15:28">
      <c r="O503" s="15"/>
    </row>
    <row r="504" spans="15:28">
      <c r="O504" s="15"/>
    </row>
    <row r="505" spans="15:28">
      <c r="O505" s="15"/>
      <c r="AB505" s="18"/>
    </row>
    <row r="506" spans="15:28">
      <c r="O506" s="15"/>
      <c r="AB506" s="18"/>
    </row>
    <row r="507" spans="15:28">
      <c r="O507" s="15"/>
      <c r="AB507" s="18"/>
    </row>
    <row r="508" spans="15:28">
      <c r="O508" s="15"/>
      <c r="AB508" s="18"/>
    </row>
    <row r="509" spans="15:28">
      <c r="O509" s="15"/>
      <c r="AB509" s="18"/>
    </row>
    <row r="510" spans="15:28">
      <c r="O510" s="15"/>
      <c r="AB510" s="18"/>
    </row>
    <row r="511" spans="15:28">
      <c r="O511" s="15"/>
      <c r="AB511" s="18"/>
    </row>
    <row r="512" spans="15:28">
      <c r="O512" s="15"/>
      <c r="AB512" s="18"/>
    </row>
    <row r="513" spans="15:28">
      <c r="O513" s="15"/>
      <c r="AB513" s="18"/>
    </row>
    <row r="514" spans="15:28">
      <c r="O514" s="15"/>
      <c r="AB514" s="18"/>
    </row>
    <row r="515" spans="15:28">
      <c r="AB515" s="18"/>
    </row>
    <row r="516" spans="15:28">
      <c r="AB516" s="18"/>
    </row>
    <row r="517" spans="15:28">
      <c r="AB517" s="18"/>
    </row>
    <row r="518" spans="15:28">
      <c r="AB518" s="18"/>
    </row>
    <row r="519" spans="15:28">
      <c r="AB519" s="18"/>
    </row>
    <row r="520" spans="15:28">
      <c r="AB520" s="18"/>
    </row>
    <row r="521" spans="15:28">
      <c r="AB521" s="18"/>
    </row>
    <row r="522" spans="15:28">
      <c r="AB522" s="18"/>
    </row>
    <row r="523" spans="15:28">
      <c r="AB523" s="18"/>
    </row>
    <row r="524" spans="15:28">
      <c r="AB524" s="18"/>
    </row>
    <row r="525" spans="15:28">
      <c r="AB525" s="18"/>
    </row>
    <row r="526" spans="15:28">
      <c r="AB526" s="18"/>
    </row>
    <row r="527" spans="15:28">
      <c r="AB527" s="18"/>
    </row>
    <row r="528" spans="15:28">
      <c r="AB528" s="18"/>
    </row>
    <row r="529" spans="28:28">
      <c r="AB529" s="18"/>
    </row>
    <row r="530" spans="28:28">
      <c r="AB530" s="18"/>
    </row>
    <row r="531" spans="28:28">
      <c r="AB531" s="18"/>
    </row>
    <row r="532" spans="28:28">
      <c r="AB532" s="18"/>
    </row>
    <row r="533" spans="28:28">
      <c r="AB533" s="18"/>
    </row>
    <row r="534" spans="28:28">
      <c r="AB534" s="18"/>
    </row>
    <row r="535" spans="28:28">
      <c r="AB535" s="18"/>
    </row>
    <row r="536" spans="28:28">
      <c r="AB536" s="18"/>
    </row>
    <row r="537" spans="28:28">
      <c r="AB537" s="18"/>
    </row>
  </sheetData>
  <sheetProtection sheet="1" objects="1" scenarios="1"/>
  <protectedRanges>
    <protectedRange password="D8A5" sqref="D515:D65547 B515:B65547 Q515:Q65547 CJ2:CK182 Y515:Y65547 U515:U65547 K515:K65547 B2 CF457:CH65490 CJ505:CK65538 D2 W4:W44 U2 Q2 Y2 K2 CI504:CI65537 CL504:CS65537 CF2:CI5 CQ2:CS33 CI34:CI181 K4:K44 B4:B44 D4:D44 CL2:CP181 CF6:CF39 CF40:CH134 CG6:CI33 CG34:CH39 D192:R513 Q4:Q44 S4:U513 Y4:Y44" name="範囲1"/>
  </protectedRanges>
  <mergeCells count="57">
    <mergeCell ref="BS2:BS3"/>
    <mergeCell ref="BH2:BH3"/>
    <mergeCell ref="BG2:BG3"/>
    <mergeCell ref="BF2:BF3"/>
    <mergeCell ref="BE2:BE3"/>
    <mergeCell ref="BM2:BM3"/>
    <mergeCell ref="BL2:BL3"/>
    <mergeCell ref="BK2:BK3"/>
    <mergeCell ref="BJ2:BJ3"/>
    <mergeCell ref="BI2:BI3"/>
    <mergeCell ref="BR2:BR3"/>
    <mergeCell ref="BP2:BP3"/>
    <mergeCell ref="BO2:BO3"/>
    <mergeCell ref="BN2:BN3"/>
    <mergeCell ref="BX2:BX3"/>
    <mergeCell ref="BW2:BW3"/>
    <mergeCell ref="BV2:BV3"/>
    <mergeCell ref="BU2:BU3"/>
    <mergeCell ref="BT2:BT3"/>
    <mergeCell ref="Z2:Z3"/>
    <mergeCell ref="AA2:AA3"/>
    <mergeCell ref="G2:G3"/>
    <mergeCell ref="H2:H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B2:B3"/>
    <mergeCell ref="C2:C3"/>
    <mergeCell ref="D2:D3"/>
    <mergeCell ref="E2:E3"/>
    <mergeCell ref="F2:F3"/>
    <mergeCell ref="BC2:BC3"/>
    <mergeCell ref="AI2:AL2"/>
    <mergeCell ref="AC2:AC3"/>
    <mergeCell ref="AD2:AD3"/>
    <mergeCell ref="AE2:AE3"/>
    <mergeCell ref="AF2:AF3"/>
    <mergeCell ref="AG2:AG3"/>
    <mergeCell ref="AH2:AH3"/>
    <mergeCell ref="AU2:AX2"/>
    <mergeCell ref="BA2:BB2"/>
    <mergeCell ref="AY2:AZ2"/>
    <mergeCell ref="AS2:AS3"/>
    <mergeCell ref="AM2:AP2"/>
    <mergeCell ref="AR2:AR3"/>
  </mergeCells>
  <phoneticPr fontId="2"/>
  <conditionalFormatting sqref="B4:AA44">
    <cfRule type="expression" dxfId="0" priority="1">
      <formula>MOD(ROW()-2,5)=0</formula>
    </cfRule>
  </conditionalFormatting>
  <dataValidations count="3">
    <dataValidation type="list" allowBlank="1" showInputMessage="1" showErrorMessage="1" sqref="B45:B513 AB4:AB33" xr:uid="{00000000-0002-0000-0500-000000000000}">
      <formula1>$CH$12:$CI$12</formula1>
    </dataValidation>
    <dataValidation imeMode="halfKatakana" allowBlank="1" showInputMessage="1" showErrorMessage="1" sqref="L515:L65547 L2" xr:uid="{00000000-0002-0000-0500-000001000000}"/>
    <dataValidation imeMode="hiragana" allowBlank="1" showInputMessage="1" showErrorMessage="1" sqref="I2:J44" xr:uid="{00000000-0002-0000-0500-000002000000}"/>
  </dataValidations>
  <pageMargins left="0.75" right="0.75" top="1" bottom="1" header="0.51200000000000001" footer="0.5120000000000000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記入例</vt:lpstr>
      <vt:lpstr>①申込書</vt:lpstr>
      <vt:lpstr>②四種</vt:lpstr>
      <vt:lpstr>②プロ等申込</vt:lpstr>
      <vt:lpstr>全集約</vt:lpstr>
      <vt:lpstr>①申込書!Print_Area</vt:lpstr>
      <vt:lpstr>②プロ等申込!Print_Area</vt:lpstr>
      <vt:lpstr>②四種!Print_Area</vt:lpstr>
      <vt:lpstr>記入例!Print_Area</vt:lpstr>
    </vt:vector>
  </TitlesOfParts>
  <Company>ALL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Hiromi</dc:creator>
  <cp:lastModifiedBy>裕美 北村</cp:lastModifiedBy>
  <cp:lastPrinted>2025-08-19T03:31:02Z</cp:lastPrinted>
  <dcterms:created xsi:type="dcterms:W3CDTF">2006-10-26T13:36:54Z</dcterms:created>
  <dcterms:modified xsi:type="dcterms:W3CDTF">2025-08-20T02:39:52Z</dcterms:modified>
</cp:coreProperties>
</file>