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2760" windowWidth="19935" windowHeight="5820" activeTab="0"/>
  </bookViews>
  <sheets>
    <sheet name="入力方法" sheetId="1" r:id="rId1"/>
    <sheet name="申込一覧表(男)" sheetId="2" r:id="rId2"/>
    <sheet name="申込一覧表(女)" sheetId="3" r:id="rId3"/>
    <sheet name="様式２" sheetId="4" r:id="rId4"/>
    <sheet name="様式３" sheetId="5" r:id="rId5"/>
    <sheet name="様式４" sheetId="6" r:id="rId6"/>
    <sheet name="様式５" sheetId="7" r:id="rId7"/>
  </sheets>
  <definedNames>
    <definedName name="_xlnm.Print_Area" localSheetId="2">'申込一覧表(女)'!$A$1:$X$308</definedName>
    <definedName name="_xlnm.Print_Area" localSheetId="1">'申込一覧表(男)'!$A$1:$X$308</definedName>
    <definedName name="_xlnm.Print_Area" localSheetId="6">'様式５'!$B:$G</definedName>
    <definedName name="_xlnm.Print_Titles" localSheetId="2">'申込一覧表(女)'!$1:$6</definedName>
    <definedName name="_xlnm.Print_Titles" localSheetId="1">'申込一覧表(男)'!$1:$6</definedName>
  </definedNames>
  <calcPr fullCalcOnLoad="1"/>
</workbook>
</file>

<file path=xl/sharedStrings.xml><?xml version="1.0" encoding="utf-8"?>
<sst xmlns="http://schemas.openxmlformats.org/spreadsheetml/2006/main" count="1051" uniqueCount="229">
  <si>
    <t>参加種目１</t>
  </si>
  <si>
    <t>最高記録</t>
  </si>
  <si>
    <t>参加種目２</t>
  </si>
  <si>
    <t>連番</t>
  </si>
  <si>
    <t>所属名</t>
  </si>
  <si>
    <t>ナンバー</t>
  </si>
  <si>
    <t>競技者名</t>
  </si>
  <si>
    <t>競技者名ｶﾅ</t>
  </si>
  <si>
    <t>性別</t>
  </si>
  <si>
    <t>学年</t>
  </si>
  <si>
    <t>生年</t>
  </si>
  <si>
    <t>月日</t>
  </si>
  <si>
    <t>個人所属地</t>
  </si>
  <si>
    <t>競技ｺｰﾄﾞ</t>
  </si>
  <si>
    <t>種目ｺｰﾄﾞ</t>
  </si>
  <si>
    <t>学年</t>
  </si>
  <si>
    <t>室蘭　花子</t>
  </si>
  <si>
    <t>室蘭　太郎</t>
  </si>
  <si>
    <t>男</t>
  </si>
  <si>
    <t>女</t>
  </si>
  <si>
    <t>M1</t>
  </si>
  <si>
    <t>M2</t>
  </si>
  <si>
    <t>ﾑﾛﾗﾝ ﾊﾅｺ</t>
  </si>
  <si>
    <t>室蘭地方</t>
  </si>
  <si>
    <t>ﾑﾛﾗﾝ ﾀﾛｳ</t>
  </si>
  <si>
    <t>7m89</t>
  </si>
  <si>
    <t>1m85</t>
  </si>
  <si>
    <t>室蘭工業大</t>
  </si>
  <si>
    <t>2.05.00</t>
  </si>
  <si>
    <t>風力</t>
  </si>
  <si>
    <r>
      <rPr>
        <b/>
        <sz val="18"/>
        <rFont val="ＭＳ 明朝"/>
        <family val="1"/>
      </rPr>
      <t>種目別参加人数一覧表　</t>
    </r>
    <r>
      <rPr>
        <sz val="14"/>
        <rFont val="ＭＳ 明朝"/>
        <family val="1"/>
      </rPr>
      <t>(様式２）</t>
    </r>
  </si>
  <si>
    <t>陸協</t>
  </si>
  <si>
    <t>〈 男 子 〉</t>
  </si>
  <si>
    <t>〈 女 子 〉</t>
  </si>
  <si>
    <t>種　　目</t>
  </si>
  <si>
    <t>人　数</t>
  </si>
  <si>
    <t>成年</t>
  </si>
  <si>
    <t>１００ｍ</t>
  </si>
  <si>
    <t>８００ｍ</t>
  </si>
  <si>
    <t>１１０ｍＨ</t>
  </si>
  <si>
    <t>５０００ｍ</t>
  </si>
  <si>
    <t>４００ｍＨ</t>
  </si>
  <si>
    <t>１００００ｍＷ</t>
  </si>
  <si>
    <t>５０００ｍＷ</t>
  </si>
  <si>
    <t>走高跳</t>
  </si>
  <si>
    <t>走幅跳</t>
  </si>
  <si>
    <t>棒高跳</t>
  </si>
  <si>
    <t>円盤投</t>
  </si>
  <si>
    <t>三段跳</t>
  </si>
  <si>
    <t>やり投</t>
  </si>
  <si>
    <t>ハンマー投</t>
  </si>
  <si>
    <t>少年Ａ</t>
  </si>
  <si>
    <t>１００ｍ</t>
  </si>
  <si>
    <t>３０００ｍ</t>
  </si>
  <si>
    <t>少年Ｂ</t>
  </si>
  <si>
    <t>１００ｍＹＨ</t>
  </si>
  <si>
    <t>砲丸投</t>
  </si>
  <si>
    <t>少年共通</t>
  </si>
  <si>
    <t>女子のべ人数</t>
  </si>
  <si>
    <t>男子のべ人数</t>
  </si>
  <si>
    <t>所属名</t>
  </si>
  <si>
    <t>負担金</t>
  </si>
  <si>
    <t>ﾅﾝﾊﾞｰｶｰﾄﾞ</t>
  </si>
  <si>
    <t>男女別
合計</t>
  </si>
  <si>
    <t>参加料</t>
  </si>
  <si>
    <t>金額</t>
  </si>
  <si>
    <r>
      <rPr>
        <b/>
        <sz val="22"/>
        <color indexed="8"/>
        <rFont val="ＭＳ 明朝"/>
        <family val="1"/>
      </rPr>
      <t>所属別納金表</t>
    </r>
    <r>
      <rPr>
        <b/>
        <sz val="20"/>
        <color indexed="8"/>
        <rFont val="ＭＳ 明朝"/>
        <family val="1"/>
      </rPr>
      <t>（様式４）</t>
    </r>
  </si>
  <si>
    <t>所属名：</t>
  </si>
  <si>
    <t>記載責任者：</t>
  </si>
  <si>
    <t>連絡先住所：</t>
  </si>
  <si>
    <t>℡</t>
  </si>
  <si>
    <t>男子</t>
  </si>
  <si>
    <t>１種目</t>
  </si>
  <si>
    <t>円 ×</t>
  </si>
  <si>
    <t>名 =</t>
  </si>
  <si>
    <t>円</t>
  </si>
  <si>
    <t>２種目</t>
  </si>
  <si>
    <t>ナンバー
カード</t>
  </si>
  <si>
    <t>小計</t>
  </si>
  <si>
    <t>女子</t>
  </si>
  <si>
    <t>男女</t>
  </si>
  <si>
    <t>合計</t>
  </si>
  <si>
    <t>※</t>
  </si>
  <si>
    <t>上記の表に金額及び人数を入力し、地方陸協に提出すること。</t>
  </si>
  <si>
    <t>中学生</t>
  </si>
  <si>
    <t>１種目：</t>
  </si>
  <si>
    <t>２種目：</t>
  </si>
  <si>
    <t>高校生</t>
  </si>
  <si>
    <t>一般</t>
  </si>
  <si>
    <t>個人参加の場合は、所属名は空欄でよい。</t>
  </si>
  <si>
    <t>各所属団体・学校・個人は、参加申込一覧表（様式１）及び所属別納金表（様式４：この用紙）を地方陸協に提出すること。</t>
  </si>
  <si>
    <t>各地方陸協は、提出された（様式４）をもとに納金一覧表（様式３）を作成し、様式１・２・５と共に提出すること。この用紙（様式４）は大会事務局へ提出しなくてよい。</t>
  </si>
  <si>
    <t>№１</t>
  </si>
  <si>
    <t>陸　協　名：</t>
  </si>
  <si>
    <t>№</t>
  </si>
  <si>
    <t>氏　　　名</t>
  </si>
  <si>
    <t>審判種別</t>
  </si>
  <si>
    <t>連　　絡　　先　　住　　所</t>
  </si>
  <si>
    <t>勤務先名</t>
  </si>
  <si>
    <t>希望審判１</t>
  </si>
  <si>
    <t>希望審判２</t>
  </si>
  <si>
    <t>〒</t>
  </si>
  <si>
    <t>№２</t>
  </si>
  <si>
    <t>４００ｍＨ</t>
  </si>
  <si>
    <t>１００ｍＨ</t>
  </si>
  <si>
    <r>
      <rPr>
        <b/>
        <sz val="18"/>
        <rFont val="ＭＳ 明朝"/>
        <family val="1"/>
      </rPr>
      <t>納金一覧表　</t>
    </r>
    <r>
      <rPr>
        <sz val="14"/>
        <rFont val="ＭＳ 明朝"/>
        <family val="1"/>
      </rPr>
      <t>(様式３）</t>
    </r>
  </si>
  <si>
    <t>1種目</t>
  </si>
  <si>
    <t>2種目</t>
  </si>
  <si>
    <t>総合計</t>
  </si>
  <si>
    <t>No.</t>
  </si>
  <si>
    <t>人数</t>
  </si>
  <si>
    <t>参加申込一覧表</t>
  </si>
  <si>
    <t>(様式１)</t>
  </si>
  <si>
    <t>記入例</t>
  </si>
  <si>
    <t>入力上の注意</t>
  </si>
  <si>
    <t>氏名</t>
  </si>
  <si>
    <t>・様式１のシートは男女別になっています。</t>
  </si>
  <si>
    <t>・入力する選手に順番はありません。印刷して郵送する『申込一覧表（様式１）』とファイル添付で送付する内容が一致するようにお願いします。</t>
  </si>
  <si>
    <t>・入力が終わりましたら、『国体道予選（室蘭地方）』のように陸協名がわかるファイル名をつけて保存し、電子メールにファイルを添付して送信してください。</t>
  </si>
  <si>
    <t>・お問い合わせについても上記メールアドレスにご連絡ください。</t>
  </si>
  <si>
    <t>成年100m</t>
  </si>
  <si>
    <t>成年800m</t>
  </si>
  <si>
    <t>成年110mH(1.067m)</t>
  </si>
  <si>
    <t>成年400mH(0.914m)</t>
  </si>
  <si>
    <t>成年走高跳</t>
  </si>
  <si>
    <t>成年砲丸投(7.260kg)</t>
  </si>
  <si>
    <t>成年やり投(800g)</t>
  </si>
  <si>
    <t>少年A100m</t>
  </si>
  <si>
    <t>少年A5000m</t>
  </si>
  <si>
    <t>少年A棒高跳</t>
  </si>
  <si>
    <t>少年A走幅跳</t>
  </si>
  <si>
    <t>少年Aハンマー投(6.000kg)</t>
  </si>
  <si>
    <t>少年Aやり投(800g)</t>
  </si>
  <si>
    <t>少年B100m</t>
  </si>
  <si>
    <t>少年B3000m</t>
  </si>
  <si>
    <t>少年B走幅跳</t>
  </si>
  <si>
    <t>少年共通800m</t>
  </si>
  <si>
    <t>少年共通5000mW</t>
  </si>
  <si>
    <t>少年共通走高跳</t>
  </si>
  <si>
    <t>少年共通三段跳</t>
  </si>
  <si>
    <t>申込責任者</t>
  </si>
  <si>
    <t>連絡先</t>
  </si>
  <si>
    <t>携帯番号</t>
  </si>
  <si>
    <t>成年5000m</t>
  </si>
  <si>
    <t>少年A3000m</t>
  </si>
  <si>
    <t>室蘭地方陸上競技協会</t>
  </si>
  <si>
    <t>　本大会の申込は、各陸協にてコンピューター入力によるファイルの提出をお願いいたします。</t>
  </si>
  <si>
    <t>　本大会の記録処理および競技プログラムの作成は、NISHIのNANS２１Vシステムにより実施されます。</t>
  </si>
  <si>
    <t>　大会準備にかかる作業の効率化にご協力ください。入力方法に沿って、入力ミスの無いようよろしくお願いいたします。</t>
  </si>
  <si>
    <t>陸協名</t>
  </si>
  <si>
    <t>B3のセルにスペースを入れず入力してください。一覧の個人所属地はここに入力されたものが反映されます。</t>
  </si>
  <si>
    <t>所属名は全角で入力してください。学校の場合は必ず「○○大」「△△高」「□□中」を付けてください。</t>
  </si>
  <si>
    <t>6文字までを限度とします。（賞状に反映されます）</t>
  </si>
  <si>
    <t>中学校の場合は、市町村名が入ります。</t>
  </si>
  <si>
    <t>（例）　室蘭市立東明中学校　→　室蘭東明中　　　　室蘭市立本室蘭中学校　→　本室蘭中</t>
  </si>
  <si>
    <t>No.カード</t>
  </si>
  <si>
    <t>入力の必要はありません</t>
  </si>
  <si>
    <t>全角で入力してください。スペースを入れて5文字になるようにしてください。5文字以上の氏名にはスペースが入りません。</t>
  </si>
  <si>
    <t>（例）　3文字の氏名　→　「室蘭＿ ＿ 花」（苗字と名前の間に全角スペースを２つ入れる）</t>
  </si>
  <si>
    <t>　　　　4文字の氏名　→　「室蘭 ＿ 花子」（苗字と名前の間に全角スペースを１つ入れる）</t>
  </si>
  <si>
    <t>　　　　5文字の氏名　→　「室蘭はなこ」 （苗字と名前の間はあけない）</t>
  </si>
  <si>
    <t>6文字以上の氏名もスペースを入れずに入力してください。</t>
  </si>
  <si>
    <t>ﾌﾘｶﾞﾅ</t>
  </si>
  <si>
    <t>半角ｶﾀｶﾅで入力し、苗字と名前の間に半角スペースを入れてください。</t>
  </si>
  <si>
    <t>（例）　ﾑﾛﾗﾝ_ﾊﾅｺ</t>
  </si>
  <si>
    <t>生年月日</t>
  </si>
  <si>
    <t>生年には西暦の４桁数字を半角で入力します。</t>
  </si>
  <si>
    <t>月日も半角数字で入力してください。</t>
  </si>
  <si>
    <t>　　　　2000年11月1日生まれ　→　「2000」「1101」</t>
  </si>
  <si>
    <t>個人所属地</t>
  </si>
  <si>
    <t>最初に入力された陸協名が反映します。</t>
  </si>
  <si>
    <t>参加種目</t>
  </si>
  <si>
    <r>
      <rPr>
        <b/>
        <sz val="11"/>
        <color indexed="10"/>
        <rFont val="HG丸ｺﾞｼｯｸM-PRO"/>
        <family val="3"/>
      </rPr>
      <t>種目はリストから選択</t>
    </r>
    <r>
      <rPr>
        <sz val="11"/>
        <rFont val="HG丸ｺﾞｼｯｸM-PRO"/>
        <family val="3"/>
      </rPr>
      <t>します。リストは成年→少年A→少年B→少年共通の順番で続いています。</t>
    </r>
  </si>
  <si>
    <t>「最高記録」は半角数字で入力し、トラック種目は分・秒をピリオドで、長さ・高さの種目は半角「m」を入れます。</t>
  </si>
  <si>
    <t>（例）　１２秒０１　→　「12.01」</t>
  </si>
  <si>
    <t>　　　　 　8m50　→　「8m50」（すべて半角）</t>
  </si>
  <si>
    <t>　　　　2分1秒34　→　「2.01.34」</t>
  </si>
  <si>
    <t>種目によって風力の入力を半角英数でお願いします。</t>
  </si>
  <si>
    <t>お手数をおかけします。どうぞよろしくお願いいたします。</t>
  </si>
  <si>
    <t>中</t>
  </si>
  <si>
    <t>高</t>
  </si>
  <si>
    <t>一</t>
  </si>
  <si>
    <t>※参加料はリストから選択してください。中学・高校・一般で金額が違うので、ご注意ください。</t>
  </si>
  <si>
    <t>成年女子100m</t>
  </si>
  <si>
    <t>成年男子800M</t>
  </si>
  <si>
    <t>成年女子砲丸投</t>
  </si>
  <si>
    <t>成年男子走高跳</t>
  </si>
  <si>
    <t>大会名</t>
  </si>
  <si>
    <t>参加種目１、参加種目２について、それぞれ記録を出した大会名を入力してください。</t>
  </si>
  <si>
    <r>
      <t>第77回　国民体育大会陸上競技大会北海道選手選考会　　</t>
    </r>
    <r>
      <rPr>
        <sz val="20"/>
        <color indexed="10"/>
        <rFont val="HG丸ｺﾞｼｯｸM-PRO"/>
        <family val="3"/>
      </rPr>
      <t>電子データ入力方法</t>
    </r>
  </si>
  <si>
    <t>JPN</t>
  </si>
  <si>
    <t>J1</t>
  </si>
  <si>
    <t>J2</t>
  </si>
  <si>
    <t>J3</t>
  </si>
  <si>
    <t>成年300m</t>
  </si>
  <si>
    <t>成年3000mSC</t>
  </si>
  <si>
    <t>成年10000mW</t>
  </si>
  <si>
    <t>成年走幅跳</t>
  </si>
  <si>
    <t>成年三段跳</t>
  </si>
  <si>
    <t>少年A300m</t>
  </si>
  <si>
    <t>少年A300mH</t>
  </si>
  <si>
    <t>少年B110mH(0.991m)</t>
  </si>
  <si>
    <t>少年B円盤投(1.500kg)</t>
  </si>
  <si>
    <r>
      <t>・電子メールのあて先は、　</t>
    </r>
    <r>
      <rPr>
        <sz val="10"/>
        <color indexed="10"/>
        <rFont val="HG丸ｺﾞｼｯｸM-PRO"/>
        <family val="3"/>
      </rPr>
      <t>takashikamimu@yahoo.co.jp　</t>
    </r>
    <r>
      <rPr>
        <sz val="10"/>
        <color indexed="10"/>
        <rFont val="HG丸ｺﾞｼｯｸM-PRO"/>
        <family val="3"/>
      </rPr>
      <t>（上村　卓）まで</t>
    </r>
    <r>
      <rPr>
        <sz val="10"/>
        <rFont val="HG丸ｺﾞｼｯｸM-PRO"/>
        <family val="3"/>
      </rPr>
      <t>お願いします。</t>
    </r>
  </si>
  <si>
    <t>（例）　1994年5月10日生まれ　→　「1994」「510」</t>
  </si>
  <si>
    <t>学校所属の場合は入力します。</t>
  </si>
  <si>
    <t>中高一貫校の場合、中学生にあたる学年はJ1～J3が入ります。</t>
  </si>
  <si>
    <t>大学院生はM1・M2をリストより選択してください。</t>
  </si>
  <si>
    <t>（例）　室蘭工業大学　→　室蘭工業大　　　　　　　北海道室蘭栄高等学校　→　室蘭栄高</t>
  </si>
  <si>
    <t>成年400mH(0.762m)</t>
  </si>
  <si>
    <t>成年5000mW</t>
  </si>
  <si>
    <t>成年棒高跳</t>
  </si>
  <si>
    <t>成年砲丸投(4.000kg)</t>
  </si>
  <si>
    <t>成年ﾊﾝﾏｰ投(4.0kg)</t>
  </si>
  <si>
    <t>成年やり投(600g)</t>
  </si>
  <si>
    <t>少年A800m</t>
  </si>
  <si>
    <t>少年A100mH(0.838m)</t>
  </si>
  <si>
    <t>少年A砲丸投(4.000kg)</t>
  </si>
  <si>
    <t>少年Aやり投(600g)</t>
  </si>
  <si>
    <t>少年B100mH(0.762m-8.5m)</t>
  </si>
  <si>
    <t>少年B円盤跳(1.000kg)</t>
  </si>
  <si>
    <t>少年共通走幅跳</t>
  </si>
  <si>
    <t>３００ｍ</t>
  </si>
  <si>
    <t>３０００ｍSC</t>
  </si>
  <si>
    <t>３００ｍＨ</t>
  </si>
  <si>
    <t>走高跳</t>
  </si>
  <si>
    <t>第77回　国民体育大会陸上競技大会北海道選手選考会</t>
  </si>
  <si>
    <t>第77回　国民体育大会陸上競技大会北海道選手選考会　　</t>
  </si>
  <si>
    <r>
      <rPr>
        <b/>
        <sz val="14"/>
        <rFont val="ＭＳ 明朝"/>
        <family val="1"/>
      </rPr>
      <t>第77回　国民体育大会陸上競技大会北海道選手選考会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希望審判名簿</t>
    </r>
    <r>
      <rPr>
        <b/>
        <sz val="16"/>
        <rFont val="ＭＳ 明朝"/>
        <family val="1"/>
      </rPr>
      <t>（様式５）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</si>
</sst>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+0.0;\-0.0;\ 0.0"/>
    <numFmt numFmtId="185" formatCode="&quot;¥&quot;#,##0_);[Red]\(&quot;¥&quot;#,##0\)"/>
    <numFmt numFmtId="186" formatCode="#,##0;\-#,##0;&quot;-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1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b/>
      <u val="single"/>
      <sz val="18"/>
      <name val="ＭＳ 明朝"/>
      <family val="1"/>
    </font>
    <font>
      <u val="single"/>
      <sz val="20"/>
      <name val="ＭＳ 明朝"/>
      <family val="1"/>
    </font>
    <font>
      <u val="single"/>
      <sz val="12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9"/>
      <name val="ＭＳ Ｐゴシック"/>
      <family val="3"/>
    </font>
    <font>
      <sz val="11"/>
      <name val="HG丸ｺﾞｼｯｸM-PRO"/>
      <family val="3"/>
    </font>
    <font>
      <sz val="20"/>
      <color indexed="10"/>
      <name val="HG丸ｺﾞｼｯｸM-PRO"/>
      <family val="3"/>
    </font>
    <font>
      <sz val="10"/>
      <name val="HG丸ｺﾞｼｯｸM-PRO"/>
      <family val="3"/>
    </font>
    <font>
      <b/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30"/>
      <name val="ＭＳ 明朝"/>
      <family val="1"/>
    </font>
    <font>
      <sz val="16"/>
      <color indexed="30"/>
      <name val="ＭＳ 明朝"/>
      <family val="1"/>
    </font>
    <font>
      <sz val="12"/>
      <color indexed="30"/>
      <name val="ＭＳ 明朝"/>
      <family val="1"/>
    </font>
    <font>
      <b/>
      <sz val="18"/>
      <color indexed="30"/>
      <name val="ＭＳ 明朝"/>
      <family val="1"/>
    </font>
    <font>
      <b/>
      <sz val="2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b/>
      <sz val="18"/>
      <color indexed="10"/>
      <name val="ＭＳ 明朝"/>
      <family val="1"/>
    </font>
    <font>
      <b/>
      <sz val="12"/>
      <color indexed="56"/>
      <name val="HG丸ｺﾞｼｯｸM-PRO"/>
      <family val="3"/>
    </font>
    <font>
      <sz val="10"/>
      <color indexed="30"/>
      <name val="ＭＳ 明朝"/>
      <family val="1"/>
    </font>
    <font>
      <sz val="10"/>
      <color indexed="10"/>
      <name val="ＭＳ 明朝"/>
      <family val="1"/>
    </font>
    <font>
      <b/>
      <sz val="11"/>
      <color indexed="30"/>
      <name val="ＭＳ 明朝"/>
      <family val="1"/>
    </font>
    <font>
      <b/>
      <sz val="24"/>
      <color indexed="30"/>
      <name val="ＭＳ 明朝"/>
      <family val="1"/>
    </font>
    <font>
      <b/>
      <sz val="11"/>
      <color indexed="10"/>
      <name val="ＭＳ 明朝"/>
      <family val="1"/>
    </font>
    <font>
      <b/>
      <sz val="24"/>
      <color indexed="10"/>
      <name val="ＭＳ 明朝"/>
      <family val="1"/>
    </font>
    <font>
      <sz val="10"/>
      <color indexed="17"/>
      <name val="ＭＳ 明朝"/>
      <family val="1"/>
    </font>
    <font>
      <sz val="12"/>
      <color indexed="8"/>
      <name val="ＭＳ 明朝"/>
      <family val="1"/>
    </font>
    <font>
      <b/>
      <sz val="16"/>
      <color indexed="30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rgb="FF0070C0"/>
      <name val="ＭＳ 明朝"/>
      <family val="1"/>
    </font>
    <font>
      <sz val="16"/>
      <color rgb="FF0070C0"/>
      <name val="ＭＳ 明朝"/>
      <family val="1"/>
    </font>
    <font>
      <sz val="12"/>
      <color rgb="FF0070C0"/>
      <name val="ＭＳ 明朝"/>
      <family val="1"/>
    </font>
    <font>
      <b/>
      <sz val="18"/>
      <color rgb="FF0070C0"/>
      <name val="ＭＳ 明朝"/>
      <family val="1"/>
    </font>
    <font>
      <b/>
      <sz val="20"/>
      <color rgb="FFFF0000"/>
      <name val="ＭＳ 明朝"/>
      <family val="1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  <font>
      <b/>
      <sz val="18"/>
      <color rgb="FFFF0000"/>
      <name val="ＭＳ 明朝"/>
      <family val="1"/>
    </font>
    <font>
      <b/>
      <sz val="12"/>
      <color theme="3"/>
      <name val="HG丸ｺﾞｼｯｸM-PRO"/>
      <family val="3"/>
    </font>
    <font>
      <b/>
      <sz val="11"/>
      <color rgb="FF0070C0"/>
      <name val="ＭＳ 明朝"/>
      <family val="1"/>
    </font>
    <font>
      <b/>
      <sz val="24"/>
      <color rgb="FF0070C0"/>
      <name val="ＭＳ 明朝"/>
      <family val="1"/>
    </font>
    <font>
      <b/>
      <sz val="11"/>
      <color rgb="FFFF0000"/>
      <name val="ＭＳ 明朝"/>
      <family val="1"/>
    </font>
    <font>
      <b/>
      <sz val="24"/>
      <color rgb="FFFF0000"/>
      <name val="ＭＳ 明朝"/>
      <family val="1"/>
    </font>
    <font>
      <sz val="12"/>
      <color theme="1"/>
      <name val="ＭＳ 明朝"/>
      <family val="1"/>
    </font>
    <font>
      <b/>
      <sz val="16"/>
      <color rgb="FF0070C0"/>
      <name val="ＭＳ 明朝"/>
      <family val="1"/>
    </font>
    <font>
      <b/>
      <sz val="16"/>
      <color rgb="FFFF0000"/>
      <name val="ＭＳ 明朝"/>
      <family val="1"/>
    </font>
    <font>
      <sz val="10"/>
      <color rgb="FF0070C0"/>
      <name val="ＭＳ 明朝"/>
      <family val="1"/>
    </font>
    <font>
      <sz val="10"/>
      <color rgb="FFFF0000"/>
      <name val="ＭＳ 明朝"/>
      <family val="1"/>
    </font>
    <font>
      <sz val="10"/>
      <color rgb="FF00B05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/>
      <bottom style="double"/>
    </border>
    <border>
      <left style="hair"/>
      <right style="hair"/>
      <top/>
      <bottom style="double"/>
    </border>
    <border diagonalDown="1">
      <left style="hair"/>
      <right style="hair"/>
      <top/>
      <bottom style="double"/>
      <diagonal style="thin"/>
    </border>
    <border>
      <left style="hair"/>
      <right/>
      <top/>
      <bottom style="double"/>
    </border>
    <border>
      <left style="hair"/>
      <right style="thin"/>
      <top/>
      <bottom style="double"/>
    </border>
    <border>
      <left style="thin"/>
      <right style="hair"/>
      <top/>
      <bottom style="thin"/>
    </border>
    <border diagonalDown="1">
      <left style="hair"/>
      <right style="hair"/>
      <top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hair"/>
      <top style="thin"/>
      <bottom style="double"/>
    </border>
    <border>
      <left/>
      <right style="hair"/>
      <top style="double"/>
      <bottom style="thin"/>
    </border>
    <border>
      <left/>
      <right style="hair"/>
      <top/>
      <bottom style="double"/>
    </border>
    <border>
      <left style="hair"/>
      <right style="thin"/>
      <top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/>
      <right>
        <color indexed="63"/>
      </right>
      <top style="thick"/>
      <bottom style="thin"/>
    </border>
    <border>
      <left style="thin"/>
      <right style="medium"/>
      <top style="thin"/>
      <bottom style="thin"/>
    </border>
    <border>
      <left/>
      <right/>
      <top style="thick"/>
      <bottom/>
    </border>
    <border>
      <left/>
      <right style="medium"/>
      <top style="thin"/>
      <bottom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/>
      <right/>
      <top style="double"/>
      <bottom>
        <color indexed="63"/>
      </bottom>
    </border>
    <border>
      <left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thin"/>
      <bottom style="medium"/>
    </border>
    <border>
      <left style="hair"/>
      <right/>
      <top/>
      <bottom style="thin"/>
    </border>
    <border>
      <left style="thin"/>
      <right style="thin"/>
      <top style="thin"/>
      <bottom style="double"/>
    </border>
    <border>
      <left/>
      <right style="hair"/>
      <top/>
      <bottom style="thin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186" fontId="26" fillId="0" borderId="0" applyFill="0" applyBorder="0" applyAlignment="0">
      <protection/>
    </xf>
    <xf numFmtId="0" fontId="27" fillId="0" borderId="0">
      <alignment horizontal="left"/>
      <protection/>
    </xf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0" fontId="29" fillId="0" borderId="0">
      <alignment/>
      <protection/>
    </xf>
    <xf numFmtId="4" fontId="27" fillId="0" borderId="0">
      <alignment horizontal="right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32" fillId="0" borderId="0">
      <alignment horizontal="center"/>
      <protection/>
    </xf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3" applyNumberFormat="0" applyAlignment="0" applyProtection="0"/>
    <xf numFmtId="0" fontId="8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88" fillId="0" borderId="5" applyNumberFormat="0" applyFill="0" applyAlignment="0" applyProtection="0"/>
    <xf numFmtId="0" fontId="89" fillId="28" borderId="0" applyNumberFormat="0" applyBorder="0" applyAlignment="0" applyProtection="0"/>
    <xf numFmtId="0" fontId="90" fillId="29" borderId="6" applyNumberFormat="0" applyAlignment="0" applyProtection="0"/>
    <xf numFmtId="0" fontId="9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6" fillId="29" borderId="11" applyNumberFormat="0" applyAlignment="0" applyProtection="0"/>
    <xf numFmtId="0" fontId="9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8" fillId="30" borderId="6" applyNumberFormat="0" applyAlignment="0" applyProtection="0"/>
    <xf numFmtId="0" fontId="8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0" borderId="0">
      <alignment/>
      <protection/>
    </xf>
    <xf numFmtId="0" fontId="99" fillId="31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7" fillId="0" borderId="0" xfId="73" applyFont="1">
      <alignment vertical="center"/>
      <protection/>
    </xf>
    <xf numFmtId="0" fontId="7" fillId="0" borderId="0" xfId="73" applyFont="1" applyAlignment="1">
      <alignment vertical="center" shrinkToFit="1"/>
      <protection/>
    </xf>
    <xf numFmtId="0" fontId="8" fillId="10" borderId="12" xfId="73" applyFont="1" applyFill="1" applyBorder="1">
      <alignment vertical="center"/>
      <protection/>
    </xf>
    <xf numFmtId="0" fontId="8" fillId="10" borderId="13" xfId="73" applyFont="1" applyFill="1" applyBorder="1" applyAlignment="1">
      <alignment vertical="center" wrapText="1"/>
      <protection/>
    </xf>
    <xf numFmtId="0" fontId="7" fillId="10" borderId="13" xfId="73" applyFont="1" applyFill="1" applyBorder="1">
      <alignment vertical="center"/>
      <protection/>
    </xf>
    <xf numFmtId="0" fontId="7" fillId="10" borderId="13" xfId="73" applyFont="1" applyFill="1" applyBorder="1" applyAlignment="1">
      <alignment horizontal="right" vertical="center"/>
      <protection/>
    </xf>
    <xf numFmtId="0" fontId="8" fillId="10" borderId="14" xfId="73" applyFont="1" applyFill="1" applyBorder="1" applyAlignment="1">
      <alignment horizontal="center" vertical="center" shrinkToFit="1"/>
      <protection/>
    </xf>
    <xf numFmtId="0" fontId="7" fillId="10" borderId="12" xfId="73" applyFont="1" applyFill="1" applyBorder="1" applyAlignment="1">
      <alignment horizontal="center" vertical="center" shrinkToFit="1"/>
      <protection/>
    </xf>
    <xf numFmtId="0" fontId="8" fillId="10" borderId="13" xfId="73" applyFont="1" applyFill="1" applyBorder="1" applyAlignment="1">
      <alignment horizontal="center" vertical="center" wrapText="1"/>
      <protection/>
    </xf>
    <xf numFmtId="0" fontId="7" fillId="10" borderId="15" xfId="73" applyFont="1" applyFill="1" applyBorder="1" applyAlignment="1">
      <alignment horizontal="center" vertical="center"/>
      <protection/>
    </xf>
    <xf numFmtId="0" fontId="7" fillId="10" borderId="13" xfId="73" applyFont="1" applyFill="1" applyBorder="1" applyAlignment="1">
      <alignment horizontal="center" vertical="center"/>
      <protection/>
    </xf>
    <xf numFmtId="0" fontId="7" fillId="10" borderId="14" xfId="73" applyFont="1" applyFill="1" applyBorder="1" applyAlignment="1">
      <alignment horizontal="center" vertical="center"/>
      <protection/>
    </xf>
    <xf numFmtId="0" fontId="7" fillId="10" borderId="16" xfId="73" applyFont="1" applyFill="1" applyBorder="1">
      <alignment vertical="center"/>
      <protection/>
    </xf>
    <xf numFmtId="0" fontId="7" fillId="4" borderId="17" xfId="73" applyFont="1" applyFill="1" applyBorder="1" applyAlignment="1">
      <alignment vertical="center" wrapText="1"/>
      <protection/>
    </xf>
    <xf numFmtId="0" fontId="7" fillId="4" borderId="17" xfId="73" applyFont="1" applyFill="1" applyBorder="1" applyAlignment="1">
      <alignment vertical="center" shrinkToFit="1"/>
      <protection/>
    </xf>
    <xf numFmtId="0" fontId="7" fillId="4" borderId="17" xfId="73" applyFont="1" applyFill="1" applyBorder="1">
      <alignment vertical="center"/>
      <protection/>
    </xf>
    <xf numFmtId="0" fontId="7" fillId="4" borderId="17" xfId="73" applyFont="1" applyFill="1" applyBorder="1" applyAlignment="1">
      <alignment horizontal="right" vertical="center"/>
      <protection/>
    </xf>
    <xf numFmtId="0" fontId="7" fillId="4" borderId="18" xfId="73" applyFont="1" applyFill="1" applyBorder="1" applyAlignment="1">
      <alignment horizontal="center" vertical="center" shrinkToFit="1"/>
      <protection/>
    </xf>
    <xf numFmtId="0" fontId="7" fillId="4" borderId="16" xfId="73" applyFont="1" applyFill="1" applyBorder="1" applyAlignment="1">
      <alignment horizontal="center" vertical="center" shrinkToFit="1"/>
      <protection/>
    </xf>
    <xf numFmtId="0" fontId="7" fillId="4" borderId="17" xfId="73" applyFont="1" applyFill="1" applyBorder="1" applyAlignment="1">
      <alignment horizontal="center" vertical="center" wrapText="1"/>
      <protection/>
    </xf>
    <xf numFmtId="0" fontId="7" fillId="4" borderId="19" xfId="73" applyFont="1" applyFill="1" applyBorder="1" applyAlignment="1">
      <alignment horizontal="center" vertical="center"/>
      <protection/>
    </xf>
    <xf numFmtId="0" fontId="7" fillId="4" borderId="17" xfId="73" applyFont="1" applyFill="1" applyBorder="1" applyAlignment="1">
      <alignment horizontal="center" vertical="center"/>
      <protection/>
    </xf>
    <xf numFmtId="0" fontId="6" fillId="0" borderId="20" xfId="73" applyFont="1" applyBorder="1" applyAlignment="1">
      <alignment horizontal="center" vertical="center"/>
      <protection/>
    </xf>
    <xf numFmtId="0" fontId="7" fillId="10" borderId="21" xfId="73" applyFont="1" applyFill="1" applyBorder="1">
      <alignment vertical="center"/>
      <protection/>
    </xf>
    <xf numFmtId="0" fontId="7" fillId="4" borderId="22" xfId="73" applyFont="1" applyFill="1" applyBorder="1" applyAlignment="1">
      <alignment vertical="center" wrapText="1"/>
      <protection/>
    </xf>
    <xf numFmtId="0" fontId="7" fillId="4" borderId="22" xfId="73" applyFont="1" applyFill="1" applyBorder="1" applyAlignment="1">
      <alignment vertical="center" shrinkToFit="1"/>
      <protection/>
    </xf>
    <xf numFmtId="0" fontId="7" fillId="4" borderId="23" xfId="73" applyFont="1" applyFill="1" applyBorder="1">
      <alignment vertical="center"/>
      <protection/>
    </xf>
    <xf numFmtId="0" fontId="7" fillId="4" borderId="22" xfId="73" applyFont="1" applyFill="1" applyBorder="1">
      <alignment vertical="center"/>
      <protection/>
    </xf>
    <xf numFmtId="0" fontId="7" fillId="4" borderId="24" xfId="73" applyFont="1" applyFill="1" applyBorder="1" applyAlignment="1">
      <alignment vertical="center" shrinkToFit="1"/>
      <protection/>
    </xf>
    <xf numFmtId="0" fontId="7" fillId="4" borderId="21" xfId="73" applyFont="1" applyFill="1" applyBorder="1" applyAlignment="1">
      <alignment horizontal="center" vertical="center" shrinkToFit="1"/>
      <protection/>
    </xf>
    <xf numFmtId="0" fontId="7" fillId="4" borderId="22" xfId="73" applyFont="1" applyFill="1" applyBorder="1" applyAlignment="1">
      <alignment horizontal="center" vertical="center"/>
      <protection/>
    </xf>
    <xf numFmtId="0" fontId="7" fillId="4" borderId="25" xfId="73" applyFont="1" applyFill="1" applyBorder="1" applyAlignment="1">
      <alignment horizontal="center" vertical="center"/>
      <protection/>
    </xf>
    <xf numFmtId="0" fontId="7" fillId="4" borderId="24" xfId="73" applyFont="1" applyFill="1" applyBorder="1" applyAlignment="1">
      <alignment horizontal="center" vertical="center"/>
      <protection/>
    </xf>
    <xf numFmtId="0" fontId="7" fillId="10" borderId="26" xfId="73" applyFont="1" applyFill="1" applyBorder="1">
      <alignment vertical="center"/>
      <protection/>
    </xf>
    <xf numFmtId="0" fontId="7" fillId="0" borderId="27" xfId="73" applyFont="1" applyBorder="1">
      <alignment vertical="center"/>
      <protection/>
    </xf>
    <xf numFmtId="0" fontId="7" fillId="10" borderId="28" xfId="73" applyFont="1" applyFill="1" applyBorder="1">
      <alignment vertical="center"/>
      <protection/>
    </xf>
    <xf numFmtId="0" fontId="7" fillId="0" borderId="29" xfId="73" applyFont="1" applyBorder="1">
      <alignment vertical="center"/>
      <protection/>
    </xf>
    <xf numFmtId="0" fontId="6" fillId="0" borderId="30" xfId="73" applyFont="1" applyBorder="1" applyAlignment="1">
      <alignment horizontal="center" vertical="center"/>
      <protection/>
    </xf>
    <xf numFmtId="0" fontId="4" fillId="0" borderId="0" xfId="73" applyFont="1" applyAlignment="1">
      <alignment horizontal="left" vertical="center"/>
      <protection/>
    </xf>
    <xf numFmtId="0" fontId="6" fillId="0" borderId="0" xfId="73" applyFont="1" applyAlignment="1">
      <alignment horizontal="center" vertical="center"/>
      <protection/>
    </xf>
    <xf numFmtId="0" fontId="6" fillId="0" borderId="0" xfId="73" applyFont="1">
      <alignment vertical="center"/>
      <protection/>
    </xf>
    <xf numFmtId="0" fontId="6" fillId="10" borderId="13" xfId="73" applyFont="1" applyFill="1" applyBorder="1" applyAlignment="1">
      <alignment vertical="center" shrinkToFit="1"/>
      <protection/>
    </xf>
    <xf numFmtId="0" fontId="6" fillId="10" borderId="13" xfId="73" applyFont="1" applyFill="1" applyBorder="1" applyAlignment="1">
      <alignment vertical="center" wrapText="1"/>
      <protection/>
    </xf>
    <xf numFmtId="0" fontId="6" fillId="10" borderId="13" xfId="73" applyFont="1" applyFill="1" applyBorder="1">
      <alignment vertical="center"/>
      <protection/>
    </xf>
    <xf numFmtId="0" fontId="6" fillId="0" borderId="31" xfId="73" applyFont="1" applyBorder="1" applyAlignment="1">
      <alignment horizontal="center" vertical="center"/>
      <protection/>
    </xf>
    <xf numFmtId="0" fontId="6" fillId="0" borderId="32" xfId="73" applyFont="1" applyBorder="1" applyAlignment="1">
      <alignment horizontal="center" vertical="center"/>
      <protection/>
    </xf>
    <xf numFmtId="0" fontId="6" fillId="0" borderId="20" xfId="73" applyFont="1" applyBorder="1" applyAlignment="1">
      <alignment horizontal="center" vertical="center"/>
      <protection/>
    </xf>
    <xf numFmtId="0" fontId="7" fillId="3" borderId="33" xfId="73" applyFont="1" applyFill="1" applyBorder="1" applyAlignment="1">
      <alignment horizontal="center" vertical="center"/>
      <protection/>
    </xf>
    <xf numFmtId="0" fontId="6" fillId="0" borderId="30" xfId="73" applyFont="1" applyBorder="1" applyAlignment="1">
      <alignment horizontal="center" vertical="center"/>
      <protection/>
    </xf>
    <xf numFmtId="0" fontId="5" fillId="0" borderId="20" xfId="73" applyFont="1" applyBorder="1" applyAlignment="1">
      <alignment horizontal="center" vertical="center"/>
      <protection/>
    </xf>
    <xf numFmtId="0" fontId="7" fillId="0" borderId="34" xfId="73" applyFont="1" applyBorder="1">
      <alignment vertical="center"/>
      <protection/>
    </xf>
    <xf numFmtId="0" fontId="5" fillId="0" borderId="20" xfId="73" applyFont="1" applyBorder="1" applyAlignment="1">
      <alignment horizontal="center" vertical="center"/>
      <protection/>
    </xf>
    <xf numFmtId="0" fontId="7" fillId="10" borderId="35" xfId="73" applyFont="1" applyFill="1" applyBorder="1" applyAlignment="1">
      <alignment horizontal="center" vertical="center" shrinkToFit="1"/>
      <protection/>
    </xf>
    <xf numFmtId="0" fontId="7" fillId="4" borderId="36" xfId="73" applyFont="1" applyFill="1" applyBorder="1" applyAlignment="1">
      <alignment horizontal="center" vertical="center" shrinkToFit="1"/>
      <protection/>
    </xf>
    <xf numFmtId="0" fontId="7" fillId="4" borderId="37" xfId="73" applyFont="1" applyFill="1" applyBorder="1" applyAlignment="1">
      <alignment horizontal="center" vertical="center" shrinkToFit="1"/>
      <protection/>
    </xf>
    <xf numFmtId="0" fontId="7" fillId="32" borderId="18" xfId="73" applyFont="1" applyFill="1" applyBorder="1" applyAlignment="1">
      <alignment horizontal="center" vertical="center"/>
      <protection/>
    </xf>
    <xf numFmtId="184" fontId="7" fillId="32" borderId="38" xfId="73" applyNumberFormat="1" applyFont="1" applyFill="1" applyBorder="1" applyAlignment="1">
      <alignment horizontal="center" vertical="center"/>
      <protection/>
    </xf>
    <xf numFmtId="184" fontId="7" fillId="32" borderId="15" xfId="73" applyNumberFormat="1" applyFont="1" applyFill="1" applyBorder="1" applyAlignment="1">
      <alignment horizontal="center" vertical="center"/>
      <protection/>
    </xf>
    <xf numFmtId="0" fontId="7" fillId="33" borderId="33" xfId="73" applyFont="1" applyFill="1" applyBorder="1">
      <alignment vertical="center"/>
      <protection/>
    </xf>
    <xf numFmtId="0" fontId="10" fillId="0" borderId="0" xfId="75" applyFont="1" applyAlignment="1">
      <alignment vertical="center" shrinkToFit="1"/>
      <protection/>
    </xf>
    <xf numFmtId="0" fontId="11" fillId="0" borderId="0" xfId="75" applyFont="1" applyAlignment="1">
      <alignment vertical="center"/>
      <protection/>
    </xf>
    <xf numFmtId="0" fontId="12" fillId="0" borderId="0" xfId="75" applyFont="1">
      <alignment vertical="center"/>
      <protection/>
    </xf>
    <xf numFmtId="0" fontId="13" fillId="0" borderId="0" xfId="75" applyFont="1" applyAlignment="1">
      <alignment horizontal="center" vertical="center"/>
      <protection/>
    </xf>
    <xf numFmtId="0" fontId="16" fillId="0" borderId="0" xfId="75" applyFont="1" applyAlignment="1">
      <alignment horizontal="left" vertical="center"/>
      <protection/>
    </xf>
    <xf numFmtId="0" fontId="12" fillId="0" borderId="0" xfId="75" applyFont="1" applyAlignment="1">
      <alignment horizontal="distributed" vertical="center"/>
      <protection/>
    </xf>
    <xf numFmtId="0" fontId="15" fillId="0" borderId="0" xfId="75" applyFont="1">
      <alignment vertical="center"/>
      <protection/>
    </xf>
    <xf numFmtId="0" fontId="12" fillId="0" borderId="39" xfId="75" applyFont="1" applyBorder="1">
      <alignment vertical="center"/>
      <protection/>
    </xf>
    <xf numFmtId="0" fontId="12" fillId="0" borderId="40" xfId="75" applyFont="1" applyBorder="1" applyAlignment="1">
      <alignment horizontal="center" vertical="center"/>
      <protection/>
    </xf>
    <xf numFmtId="0" fontId="12" fillId="0" borderId="41" xfId="75" applyFont="1" applyBorder="1" applyAlignment="1">
      <alignment horizontal="center" vertical="center"/>
      <protection/>
    </xf>
    <xf numFmtId="0" fontId="12" fillId="0" borderId="42" xfId="75" applyFont="1" applyBorder="1" applyAlignment="1">
      <alignment horizontal="center" vertical="center"/>
      <protection/>
    </xf>
    <xf numFmtId="0" fontId="12" fillId="0" borderId="0" xfId="75" applyFont="1" applyAlignment="1">
      <alignment horizontal="center" vertical="center"/>
      <protection/>
    </xf>
    <xf numFmtId="0" fontId="12" fillId="0" borderId="43" xfId="75" applyFont="1" applyBorder="1" applyAlignment="1">
      <alignment horizontal="center" vertical="center"/>
      <protection/>
    </xf>
    <xf numFmtId="0" fontId="12" fillId="0" borderId="43" xfId="75" applyFont="1" applyBorder="1" applyAlignment="1">
      <alignment horizontal="distributed" vertical="center"/>
      <protection/>
    </xf>
    <xf numFmtId="0" fontId="12" fillId="0" borderId="44" xfId="75" applyFont="1" applyBorder="1" applyAlignment="1">
      <alignment horizontal="center" vertical="center"/>
      <protection/>
    </xf>
    <xf numFmtId="0" fontId="12" fillId="0" borderId="2" xfId="75" applyFont="1" applyBorder="1" applyAlignment="1">
      <alignment horizontal="center" vertical="center"/>
      <protection/>
    </xf>
    <xf numFmtId="0" fontId="12" fillId="0" borderId="45" xfId="75" applyFont="1" applyBorder="1" applyAlignment="1">
      <alignment horizontal="distributed" vertical="center"/>
      <protection/>
    </xf>
    <xf numFmtId="0" fontId="12" fillId="0" borderId="46" xfId="75" applyFont="1" applyBorder="1" applyAlignment="1">
      <alignment horizontal="center" vertical="center"/>
      <protection/>
    </xf>
    <xf numFmtId="0" fontId="12" fillId="0" borderId="2" xfId="75" applyFont="1" applyBorder="1" applyAlignment="1">
      <alignment horizontal="distributed" vertical="center"/>
      <protection/>
    </xf>
    <xf numFmtId="0" fontId="12" fillId="0" borderId="47" xfId="75" applyFont="1" applyBorder="1" applyAlignment="1">
      <alignment horizontal="distributed" vertical="center"/>
      <protection/>
    </xf>
    <xf numFmtId="0" fontId="12" fillId="0" borderId="47" xfId="75" applyFont="1" applyBorder="1" applyAlignment="1">
      <alignment horizontal="center" vertical="center"/>
      <protection/>
    </xf>
    <xf numFmtId="0" fontId="12" fillId="0" borderId="48" xfId="75" applyFont="1" applyBorder="1" applyAlignment="1">
      <alignment horizontal="center" vertical="center"/>
      <protection/>
    </xf>
    <xf numFmtId="0" fontId="12" fillId="0" borderId="49" xfId="75" applyFont="1" applyBorder="1" applyAlignment="1">
      <alignment horizontal="center" vertical="center"/>
      <protection/>
    </xf>
    <xf numFmtId="0" fontId="12" fillId="0" borderId="50" xfId="75" applyFont="1" applyBorder="1" applyAlignment="1">
      <alignment horizontal="center" vertical="center"/>
      <protection/>
    </xf>
    <xf numFmtId="0" fontId="12" fillId="0" borderId="51" xfId="75" applyFont="1" applyBorder="1" applyAlignment="1">
      <alignment horizontal="distributed" vertical="center"/>
      <protection/>
    </xf>
    <xf numFmtId="0" fontId="12" fillId="0" borderId="52" xfId="75" applyFont="1" applyBorder="1" applyAlignment="1">
      <alignment horizontal="center" vertical="center"/>
      <protection/>
    </xf>
    <xf numFmtId="0" fontId="17" fillId="0" borderId="0" xfId="75" applyFont="1">
      <alignment vertical="center"/>
      <protection/>
    </xf>
    <xf numFmtId="0" fontId="100" fillId="0" borderId="0" xfId="77" applyFont="1" applyAlignment="1">
      <alignment vertical="center"/>
      <protection/>
    </xf>
    <xf numFmtId="0" fontId="101" fillId="0" borderId="0" xfId="77" applyFont="1" applyAlignment="1">
      <alignment horizontal="center" vertical="center"/>
      <protection/>
    </xf>
    <xf numFmtId="0" fontId="102" fillId="0" borderId="53" xfId="77" applyFont="1" applyBorder="1" applyAlignment="1">
      <alignment horizontal="center" vertical="center"/>
      <protection/>
    </xf>
    <xf numFmtId="0" fontId="102" fillId="0" borderId="54" xfId="77" applyFont="1" applyBorder="1" applyAlignment="1">
      <alignment vertical="center"/>
      <protection/>
    </xf>
    <xf numFmtId="0" fontId="102" fillId="0" borderId="55" xfId="77" applyFont="1" applyBorder="1" applyAlignment="1">
      <alignment vertical="center"/>
      <protection/>
    </xf>
    <xf numFmtId="0" fontId="102" fillId="0" borderId="55" xfId="77" applyFont="1" applyBorder="1" applyAlignment="1">
      <alignment horizontal="distributed" vertical="center"/>
      <protection/>
    </xf>
    <xf numFmtId="0" fontId="102" fillId="0" borderId="56" xfId="77" applyFont="1" applyBorder="1" applyAlignment="1">
      <alignment vertical="center"/>
      <protection/>
    </xf>
    <xf numFmtId="0" fontId="102" fillId="0" borderId="49" xfId="77" applyFont="1" applyBorder="1" applyAlignment="1">
      <alignment horizontal="center" vertical="center"/>
      <protection/>
    </xf>
    <xf numFmtId="0" fontId="102" fillId="0" borderId="2" xfId="77" applyFont="1" applyBorder="1" applyAlignment="1">
      <alignment vertical="center"/>
      <protection/>
    </xf>
    <xf numFmtId="0" fontId="102" fillId="0" borderId="2" xfId="77" applyFont="1" applyBorder="1" applyAlignment="1">
      <alignment horizontal="distributed" vertical="center"/>
      <protection/>
    </xf>
    <xf numFmtId="0" fontId="102" fillId="0" borderId="57" xfId="77" applyFont="1" applyBorder="1" applyAlignment="1">
      <alignment vertical="center"/>
      <protection/>
    </xf>
    <xf numFmtId="0" fontId="103" fillId="0" borderId="31" xfId="77" applyFont="1" applyBorder="1" applyAlignment="1">
      <alignment horizontal="center" vertical="center" wrapText="1"/>
      <protection/>
    </xf>
    <xf numFmtId="5" fontId="102" fillId="0" borderId="58" xfId="77" applyNumberFormat="1" applyFont="1" applyBorder="1" applyAlignment="1">
      <alignment vertical="center"/>
      <protection/>
    </xf>
    <xf numFmtId="0" fontId="102" fillId="0" borderId="59" xfId="77" applyFont="1" applyBorder="1" applyAlignment="1">
      <alignment vertical="center"/>
      <protection/>
    </xf>
    <xf numFmtId="0" fontId="102" fillId="0" borderId="54" xfId="77" applyNumberFormat="1" applyFont="1" applyBorder="1" applyAlignment="1">
      <alignment vertical="center"/>
      <protection/>
    </xf>
    <xf numFmtId="0" fontId="104" fillId="0" borderId="31" xfId="77" applyFont="1" applyBorder="1" applyAlignment="1">
      <alignment horizontal="center" vertical="center" wrapText="1"/>
      <protection/>
    </xf>
    <xf numFmtId="5" fontId="102" fillId="0" borderId="49" xfId="77" applyNumberFormat="1" applyFont="1" applyBorder="1" applyAlignment="1">
      <alignment vertical="center"/>
      <protection/>
    </xf>
    <xf numFmtId="0" fontId="102" fillId="0" borderId="31" xfId="77" applyFont="1" applyBorder="1" applyAlignment="1">
      <alignment horizontal="center" vertical="center"/>
      <protection/>
    </xf>
    <xf numFmtId="0" fontId="102" fillId="0" borderId="20" xfId="77" applyFont="1" applyBorder="1" applyAlignment="1">
      <alignment vertical="center"/>
      <protection/>
    </xf>
    <xf numFmtId="0" fontId="102" fillId="0" borderId="60" xfId="77" applyFont="1" applyBorder="1" applyAlignment="1">
      <alignment vertical="center"/>
      <protection/>
    </xf>
    <xf numFmtId="0" fontId="102" fillId="0" borderId="32" xfId="77" applyFont="1" applyBorder="1" applyAlignment="1">
      <alignment horizontal="center" vertical="center"/>
      <protection/>
    </xf>
    <xf numFmtId="0" fontId="102" fillId="0" borderId="61" xfId="77" applyNumberFormat="1" applyFont="1" applyBorder="1" applyAlignment="1">
      <alignment vertical="center"/>
      <protection/>
    </xf>
    <xf numFmtId="0" fontId="102" fillId="0" borderId="62" xfId="77" applyFont="1" applyBorder="1" applyAlignment="1">
      <alignment vertical="center"/>
      <protection/>
    </xf>
    <xf numFmtId="0" fontId="102" fillId="0" borderId="63" xfId="77" applyFont="1" applyBorder="1" applyAlignment="1">
      <alignment horizontal="center" vertical="center"/>
      <protection/>
    </xf>
    <xf numFmtId="0" fontId="102" fillId="0" borderId="64" xfId="77" applyFont="1" applyBorder="1" applyAlignment="1">
      <alignment vertical="center"/>
      <protection/>
    </xf>
    <xf numFmtId="5" fontId="102" fillId="0" borderId="64" xfId="77" applyNumberFormat="1" applyFont="1" applyBorder="1" applyAlignment="1">
      <alignment vertical="center"/>
      <protection/>
    </xf>
    <xf numFmtId="0" fontId="102" fillId="0" borderId="65" xfId="77" applyFont="1" applyBorder="1" applyAlignment="1">
      <alignment vertical="center"/>
      <protection/>
    </xf>
    <xf numFmtId="0" fontId="102" fillId="0" borderId="66" xfId="77" applyFont="1" applyBorder="1" applyAlignment="1">
      <alignment vertical="center"/>
      <protection/>
    </xf>
    <xf numFmtId="0" fontId="102" fillId="0" borderId="67" xfId="77" applyFont="1" applyBorder="1" applyAlignment="1">
      <alignment horizontal="right" vertical="center"/>
      <protection/>
    </xf>
    <xf numFmtId="0" fontId="102" fillId="0" borderId="66" xfId="77" applyNumberFormat="1" applyFont="1" applyBorder="1" applyAlignment="1">
      <alignment vertical="center"/>
      <protection/>
    </xf>
    <xf numFmtId="0" fontId="102" fillId="0" borderId="68" xfId="77" applyFont="1" applyBorder="1" applyAlignment="1">
      <alignment vertical="center"/>
      <protection/>
    </xf>
    <xf numFmtId="0" fontId="102" fillId="0" borderId="69" xfId="77" applyFont="1" applyBorder="1" applyAlignment="1">
      <alignment horizontal="center" vertical="center"/>
      <protection/>
    </xf>
    <xf numFmtId="0" fontId="102" fillId="0" borderId="70" xfId="77" applyFont="1" applyBorder="1" applyAlignment="1">
      <alignment vertical="center"/>
      <protection/>
    </xf>
    <xf numFmtId="0" fontId="102" fillId="0" borderId="71" xfId="77" applyFont="1" applyBorder="1" applyAlignment="1">
      <alignment vertical="center"/>
      <protection/>
    </xf>
    <xf numFmtId="0" fontId="102" fillId="0" borderId="0" xfId="77" applyFont="1" applyBorder="1" applyAlignment="1">
      <alignment vertical="center"/>
      <protection/>
    </xf>
    <xf numFmtId="0" fontId="100" fillId="0" borderId="0" xfId="77" applyFont="1" applyAlignment="1">
      <alignment horizontal="right" vertical="center"/>
      <protection/>
    </xf>
    <xf numFmtId="5" fontId="100" fillId="0" borderId="0" xfId="77" applyNumberFormat="1" applyFont="1" applyAlignment="1">
      <alignment vertical="center"/>
      <protection/>
    </xf>
    <xf numFmtId="0" fontId="100" fillId="0" borderId="0" xfId="77" applyFont="1" applyAlignment="1">
      <alignment horizontal="left" vertical="top"/>
      <protection/>
    </xf>
    <xf numFmtId="0" fontId="100" fillId="0" borderId="0" xfId="77" applyFont="1" applyAlignment="1">
      <alignment vertical="top"/>
      <protection/>
    </xf>
    <xf numFmtId="0" fontId="100" fillId="0" borderId="0" xfId="77" applyFont="1" applyAlignment="1">
      <alignment horizontal="left" vertical="top" wrapText="1"/>
      <protection/>
    </xf>
    <xf numFmtId="0" fontId="20" fillId="0" borderId="0" xfId="74" applyFont="1">
      <alignment/>
      <protection/>
    </xf>
    <xf numFmtId="0" fontId="14" fillId="0" borderId="0" xfId="74" applyFont="1" applyAlignment="1">
      <alignment vertical="center"/>
      <protection/>
    </xf>
    <xf numFmtId="0" fontId="23" fillId="0" borderId="0" xfId="74" applyFont="1" applyAlignment="1">
      <alignment horizontal="center" vertical="center"/>
      <protection/>
    </xf>
    <xf numFmtId="0" fontId="12" fillId="0" borderId="0" xfId="74" applyFont="1">
      <alignment/>
      <protection/>
    </xf>
    <xf numFmtId="0" fontId="15" fillId="0" borderId="72" xfId="74" applyFont="1" applyBorder="1" applyAlignment="1">
      <alignment horizontal="right"/>
      <protection/>
    </xf>
    <xf numFmtId="0" fontId="12" fillId="0" borderId="0" xfId="74" applyFont="1" applyAlignment="1">
      <alignment vertical="center"/>
      <protection/>
    </xf>
    <xf numFmtId="0" fontId="15" fillId="0" borderId="0" xfId="74" applyFont="1" applyBorder="1" applyAlignment="1">
      <alignment horizontal="right"/>
      <protection/>
    </xf>
    <xf numFmtId="0" fontId="25" fillId="0" borderId="0" xfId="74" applyFont="1" applyBorder="1" applyAlignment="1">
      <alignment/>
      <protection/>
    </xf>
    <xf numFmtId="0" fontId="12" fillId="0" borderId="73" xfId="74" applyFont="1" applyBorder="1" applyAlignment="1">
      <alignment horizontal="center" vertical="center"/>
      <protection/>
    </xf>
    <xf numFmtId="0" fontId="12" fillId="0" borderId="74" xfId="74" applyFont="1" applyBorder="1" applyAlignment="1">
      <alignment horizontal="center" vertical="center"/>
      <protection/>
    </xf>
    <xf numFmtId="0" fontId="12" fillId="0" borderId="0" xfId="74" applyFont="1" applyBorder="1" applyAlignment="1">
      <alignment horizontal="center" vertical="center"/>
      <protection/>
    </xf>
    <xf numFmtId="0" fontId="12" fillId="0" borderId="20" xfId="74" applyFont="1" applyBorder="1" applyAlignment="1">
      <alignment vertical="center"/>
      <protection/>
    </xf>
    <xf numFmtId="0" fontId="12" fillId="0" borderId="75" xfId="74" applyFont="1" applyBorder="1" applyAlignment="1">
      <alignment vertical="center"/>
      <protection/>
    </xf>
    <xf numFmtId="0" fontId="12" fillId="0" borderId="76" xfId="74" applyFont="1" applyBorder="1" applyAlignment="1">
      <alignment vertical="center"/>
      <protection/>
    </xf>
    <xf numFmtId="0" fontId="12" fillId="0" borderId="60" xfId="74" applyFont="1" applyBorder="1" applyAlignment="1">
      <alignment vertical="center"/>
      <protection/>
    </xf>
    <xf numFmtId="0" fontId="12" fillId="0" borderId="32" xfId="74" applyFont="1" applyBorder="1" applyAlignment="1">
      <alignment vertical="center"/>
      <protection/>
    </xf>
    <xf numFmtId="0" fontId="12" fillId="0" borderId="77" xfId="74" applyFont="1" applyBorder="1" applyAlignment="1">
      <alignment vertical="center"/>
      <protection/>
    </xf>
    <xf numFmtId="0" fontId="12" fillId="0" borderId="78" xfId="74" applyFont="1" applyBorder="1" applyAlignment="1">
      <alignment vertical="center"/>
      <protection/>
    </xf>
    <xf numFmtId="0" fontId="12" fillId="0" borderId="0" xfId="74" applyFont="1" applyBorder="1" applyAlignment="1">
      <alignment vertical="center"/>
      <protection/>
    </xf>
    <xf numFmtId="0" fontId="12" fillId="0" borderId="72" xfId="74" applyFont="1" applyBorder="1" applyAlignment="1">
      <alignment horizontal="center" vertical="center"/>
      <protection/>
    </xf>
    <xf numFmtId="0" fontId="12" fillId="0" borderId="72" xfId="74" applyFont="1" applyBorder="1" applyAlignment="1">
      <alignment vertical="center"/>
      <protection/>
    </xf>
    <xf numFmtId="0" fontId="17" fillId="0" borderId="0" xfId="75" applyFont="1" applyAlignment="1">
      <alignment horizontal="left" vertical="center" wrapText="1"/>
      <protection/>
    </xf>
    <xf numFmtId="0" fontId="20" fillId="0" borderId="0" xfId="0" applyFont="1" applyAlignment="1">
      <alignment vertical="center"/>
    </xf>
    <xf numFmtId="0" fontId="105" fillId="0" borderId="0" xfId="75" applyFont="1" applyAlignment="1">
      <alignment vertical="center" shrinkToFit="1"/>
      <protection/>
    </xf>
    <xf numFmtId="0" fontId="106" fillId="0" borderId="0" xfId="75" applyFont="1" applyAlignment="1">
      <alignment vertical="center"/>
      <protection/>
    </xf>
    <xf numFmtId="0" fontId="107" fillId="0" borderId="0" xfId="75" applyFont="1">
      <alignment vertical="center"/>
      <protection/>
    </xf>
    <xf numFmtId="0" fontId="107" fillId="0" borderId="0" xfId="75" applyFont="1" applyBorder="1" applyAlignment="1">
      <alignment horizontal="center" vertical="center"/>
      <protection/>
    </xf>
    <xf numFmtId="0" fontId="108" fillId="0" borderId="0" xfId="75" applyFont="1">
      <alignment vertical="center"/>
      <protection/>
    </xf>
    <xf numFmtId="0" fontId="7" fillId="0" borderId="0" xfId="73" applyFont="1" applyFill="1" applyAlignment="1">
      <alignment vertical="center" shrinkToFit="1"/>
      <protection/>
    </xf>
    <xf numFmtId="0" fontId="7" fillId="34" borderId="79" xfId="73" applyFont="1" applyFill="1" applyBorder="1" applyAlignment="1">
      <alignment vertical="center" shrinkToFit="1"/>
      <protection/>
    </xf>
    <xf numFmtId="0" fontId="34" fillId="0" borderId="20" xfId="73" applyFont="1" applyBorder="1" applyAlignment="1">
      <alignment horizontal="center" vertical="center"/>
      <protection/>
    </xf>
    <xf numFmtId="0" fontId="109" fillId="0" borderId="0" xfId="75" applyFont="1" applyAlignment="1">
      <alignment vertical="center" shrinkToFit="1"/>
      <protection/>
    </xf>
    <xf numFmtId="0" fontId="110" fillId="0" borderId="0" xfId="75" applyFont="1" applyAlignment="1">
      <alignment vertical="center"/>
      <protection/>
    </xf>
    <xf numFmtId="0" fontId="111" fillId="0" borderId="0" xfId="75" applyFont="1">
      <alignment vertical="center"/>
      <protection/>
    </xf>
    <xf numFmtId="0" fontId="112" fillId="0" borderId="0" xfId="75" applyFont="1">
      <alignment vertical="center"/>
      <protection/>
    </xf>
    <xf numFmtId="0" fontId="111" fillId="0" borderId="0" xfId="75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37" fillId="0" borderId="0" xfId="0" applyFont="1" applyAlignment="1">
      <alignment horizontal="right"/>
    </xf>
    <xf numFmtId="0" fontId="11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3" fillId="0" borderId="80" xfId="0" applyFont="1" applyBorder="1" applyAlignment="1">
      <alignment vertical="center"/>
    </xf>
    <xf numFmtId="0" fontId="33" fillId="0" borderId="80" xfId="0" applyFont="1" applyBorder="1" applyAlignment="1">
      <alignment horizontal="center" vertical="center"/>
    </xf>
    <xf numFmtId="0" fontId="7" fillId="33" borderId="29" xfId="73" applyFont="1" applyFill="1" applyBorder="1">
      <alignment vertical="center"/>
      <protection/>
    </xf>
    <xf numFmtId="0" fontId="7" fillId="0" borderId="33" xfId="73" applyFont="1" applyFill="1" applyBorder="1" applyAlignment="1" applyProtection="1">
      <alignment vertical="center" shrinkToFit="1"/>
      <protection locked="0"/>
    </xf>
    <xf numFmtId="0" fontId="7" fillId="0" borderId="33" xfId="73" applyFont="1" applyBorder="1" applyProtection="1">
      <alignment vertical="center"/>
      <protection locked="0"/>
    </xf>
    <xf numFmtId="0" fontId="7" fillId="35" borderId="29" xfId="73" applyFont="1" applyFill="1" applyBorder="1" applyProtection="1">
      <alignment vertical="center"/>
      <protection locked="0"/>
    </xf>
    <xf numFmtId="0" fontId="7" fillId="0" borderId="29" xfId="73" applyFont="1" applyBorder="1" applyProtection="1">
      <alignment vertical="center"/>
      <protection locked="0"/>
    </xf>
    <xf numFmtId="0" fontId="7" fillId="2" borderId="33" xfId="73" applyFont="1" applyFill="1" applyBorder="1" applyProtection="1">
      <alignment vertical="center"/>
      <protection locked="0"/>
    </xf>
    <xf numFmtId="0" fontId="7" fillId="2" borderId="26" xfId="73" applyFont="1" applyFill="1" applyBorder="1" applyAlignment="1" applyProtection="1">
      <alignment horizontal="center" vertical="center" shrinkToFit="1"/>
      <protection locked="0"/>
    </xf>
    <xf numFmtId="0" fontId="7" fillId="0" borderId="79" xfId="73" applyFont="1" applyBorder="1" applyAlignment="1" applyProtection="1">
      <alignment horizontal="center" vertical="center"/>
      <protection locked="0"/>
    </xf>
    <xf numFmtId="184" fontId="7" fillId="36" borderId="38" xfId="73" applyNumberFormat="1" applyFont="1" applyFill="1" applyBorder="1" applyAlignment="1" applyProtection="1">
      <alignment horizontal="center" vertical="center"/>
      <protection locked="0"/>
    </xf>
    <xf numFmtId="0" fontId="7" fillId="2" borderId="81" xfId="73" applyFont="1" applyFill="1" applyBorder="1" applyAlignment="1" applyProtection="1">
      <alignment horizontal="center" vertical="center" shrinkToFit="1"/>
      <protection locked="0"/>
    </xf>
    <xf numFmtId="0" fontId="7" fillId="0" borderId="33" xfId="73" applyFont="1" applyBorder="1" applyAlignment="1" applyProtection="1">
      <alignment horizontal="center" vertical="center"/>
      <protection locked="0"/>
    </xf>
    <xf numFmtId="0" fontId="12" fillId="0" borderId="43" xfId="75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/>
    </xf>
    <xf numFmtId="0" fontId="33" fillId="37" borderId="82" xfId="0" applyFont="1" applyFill="1" applyBorder="1" applyAlignment="1">
      <alignment horizontal="center" vertical="center"/>
    </xf>
    <xf numFmtId="0" fontId="33" fillId="0" borderId="82" xfId="0" applyFont="1" applyBorder="1" applyAlignment="1" applyProtection="1">
      <alignment horizontal="center" vertical="center" shrinkToFit="1"/>
      <protection locked="0"/>
    </xf>
    <xf numFmtId="41" fontId="33" fillId="0" borderId="0" xfId="0" applyNumberFormat="1" applyFont="1" applyAlignment="1">
      <alignment vertical="center"/>
    </xf>
    <xf numFmtId="0" fontId="33" fillId="34" borderId="30" xfId="0" applyFont="1" applyFill="1" applyBorder="1" applyAlignment="1">
      <alignment horizontal="center" vertical="center"/>
    </xf>
    <xf numFmtId="0" fontId="33" fillId="0" borderId="30" xfId="0" applyFont="1" applyBorder="1" applyAlignment="1" applyProtection="1">
      <alignment horizontal="center" vertical="center" shrinkToFit="1"/>
      <protection locked="0"/>
    </xf>
    <xf numFmtId="0" fontId="33" fillId="37" borderId="83" xfId="0" applyFont="1" applyFill="1" applyBorder="1" applyAlignment="1">
      <alignment horizontal="center" vertical="center"/>
    </xf>
    <xf numFmtId="0" fontId="33" fillId="0" borderId="83" xfId="0" applyFont="1" applyBorder="1" applyAlignment="1" applyProtection="1">
      <alignment horizontal="center" vertical="center" shrinkToFit="1"/>
      <protection locked="0"/>
    </xf>
    <xf numFmtId="0" fontId="33" fillId="34" borderId="84" xfId="0" applyFont="1" applyFill="1" applyBorder="1" applyAlignment="1">
      <alignment horizontal="center" vertical="center"/>
    </xf>
    <xf numFmtId="0" fontId="33" fillId="0" borderId="84" xfId="0" applyFont="1" applyBorder="1" applyAlignment="1" applyProtection="1">
      <alignment horizontal="center" vertical="center" shrinkToFit="1"/>
      <protection locked="0"/>
    </xf>
    <xf numFmtId="0" fontId="33" fillId="37" borderId="85" xfId="0" applyFont="1" applyFill="1" applyBorder="1" applyAlignment="1">
      <alignment horizontal="center" vertical="center"/>
    </xf>
    <xf numFmtId="0" fontId="33" fillId="0" borderId="85" xfId="0" applyFont="1" applyBorder="1" applyAlignment="1" applyProtection="1">
      <alignment horizontal="center" vertical="center" shrinkToFit="1"/>
      <protection locked="0"/>
    </xf>
    <xf numFmtId="0" fontId="33" fillId="0" borderId="86" xfId="0" applyFont="1" applyBorder="1" applyAlignment="1">
      <alignment vertical="center"/>
    </xf>
    <xf numFmtId="0" fontId="33" fillId="34" borderId="87" xfId="0" applyFont="1" applyFill="1" applyBorder="1" applyAlignment="1">
      <alignment horizontal="center" vertical="center"/>
    </xf>
    <xf numFmtId="0" fontId="33" fillId="0" borderId="87" xfId="0" applyFont="1" applyBorder="1" applyAlignment="1" applyProtection="1">
      <alignment horizontal="center" vertical="center" shrinkToFit="1"/>
      <protection locked="0"/>
    </xf>
    <xf numFmtId="0" fontId="33" fillId="0" borderId="88" xfId="0" applyFont="1" applyBorder="1" applyAlignment="1">
      <alignment vertical="center"/>
    </xf>
    <xf numFmtId="0" fontId="33" fillId="0" borderId="89" xfId="0" applyFont="1" applyBorder="1" applyAlignment="1">
      <alignment vertical="center"/>
    </xf>
    <xf numFmtId="3" fontId="20" fillId="0" borderId="90" xfId="0" applyNumberFormat="1" applyFont="1" applyBorder="1" applyAlignment="1">
      <alignment vertical="center" shrinkToFit="1"/>
    </xf>
    <xf numFmtId="0" fontId="17" fillId="0" borderId="0" xfId="75" applyFont="1" applyAlignment="1">
      <alignment horizontal="left" vertical="center"/>
      <protection/>
    </xf>
    <xf numFmtId="0" fontId="8" fillId="10" borderId="35" xfId="73" applyFont="1" applyFill="1" applyBorder="1">
      <alignment vertical="center"/>
      <protection/>
    </xf>
    <xf numFmtId="0" fontId="7" fillId="10" borderId="36" xfId="73" applyFont="1" applyFill="1" applyBorder="1">
      <alignment vertical="center"/>
      <protection/>
    </xf>
    <xf numFmtId="0" fontId="7" fillId="10" borderId="37" xfId="73" applyFont="1" applyFill="1" applyBorder="1">
      <alignment vertical="center"/>
      <protection/>
    </xf>
    <xf numFmtId="0" fontId="7" fillId="10" borderId="81" xfId="73" applyFont="1" applyFill="1" applyBorder="1">
      <alignment vertical="center"/>
      <protection/>
    </xf>
    <xf numFmtId="0" fontId="6" fillId="10" borderId="14" xfId="73" applyFont="1" applyFill="1" applyBorder="1" applyAlignment="1">
      <alignment vertical="center" wrapText="1"/>
      <protection/>
    </xf>
    <xf numFmtId="0" fontId="35" fillId="38" borderId="0" xfId="0" applyFont="1" applyFill="1" applyAlignment="1">
      <alignment horizontal="center" vertical="center"/>
    </xf>
    <xf numFmtId="0" fontId="35" fillId="38" borderId="91" xfId="0" applyFont="1" applyFill="1" applyBorder="1" applyAlignment="1">
      <alignment horizontal="center" vertical="center"/>
    </xf>
    <xf numFmtId="0" fontId="35" fillId="38" borderId="1" xfId="0" applyFont="1" applyFill="1" applyBorder="1" applyAlignment="1">
      <alignment horizontal="center" vertical="center"/>
    </xf>
    <xf numFmtId="0" fontId="35" fillId="38" borderId="92" xfId="0" applyFont="1" applyFill="1" applyBorder="1" applyAlignment="1">
      <alignment horizontal="center" vertical="center"/>
    </xf>
    <xf numFmtId="0" fontId="7" fillId="0" borderId="31" xfId="73" applyFont="1" applyBorder="1" applyAlignment="1">
      <alignment horizontal="center" vertical="center"/>
      <protection/>
    </xf>
    <xf numFmtId="0" fontId="6" fillId="0" borderId="49" xfId="73" applyFont="1" applyBorder="1" applyAlignment="1">
      <alignment horizontal="center" vertical="center"/>
      <protection/>
    </xf>
    <xf numFmtId="0" fontId="6" fillId="0" borderId="46" xfId="73" applyFont="1" applyBorder="1" applyAlignment="1">
      <alignment horizontal="center" vertical="center"/>
      <protection/>
    </xf>
    <xf numFmtId="0" fontId="114" fillId="0" borderId="0" xfId="75" applyFont="1" applyAlignment="1">
      <alignment horizontal="left" vertical="center" shrinkToFit="1"/>
      <protection/>
    </xf>
    <xf numFmtId="0" fontId="108" fillId="0" borderId="0" xfId="75" applyFont="1" applyAlignment="1">
      <alignment horizontal="left" vertical="center" indent="12"/>
      <protection/>
    </xf>
    <xf numFmtId="0" fontId="115" fillId="0" borderId="0" xfId="75" applyFont="1" applyAlignment="1">
      <alignment horizontal="left" vertical="center" indent="12"/>
      <protection/>
    </xf>
    <xf numFmtId="0" fontId="6" fillId="10" borderId="14" xfId="73" applyFont="1" applyFill="1" applyBorder="1" applyAlignment="1">
      <alignment horizontal="center" vertical="center"/>
      <protection/>
    </xf>
    <xf numFmtId="0" fontId="6" fillId="10" borderId="35" xfId="73" applyFont="1" applyFill="1" applyBorder="1" applyAlignment="1">
      <alignment horizontal="center" vertical="center"/>
      <protection/>
    </xf>
    <xf numFmtId="0" fontId="116" fillId="0" borderId="0" xfId="75" applyFont="1" applyAlignment="1">
      <alignment horizontal="left" vertical="center" shrinkToFit="1"/>
      <protection/>
    </xf>
    <xf numFmtId="0" fontId="112" fillId="0" borderId="0" xfId="75" applyFont="1" applyAlignment="1">
      <alignment horizontal="left" vertical="center" indent="12"/>
      <protection/>
    </xf>
    <xf numFmtId="0" fontId="117" fillId="0" borderId="0" xfId="75" applyFont="1" applyAlignment="1">
      <alignment horizontal="left" vertical="center" indent="12"/>
      <protection/>
    </xf>
    <xf numFmtId="0" fontId="12" fillId="39" borderId="93" xfId="75" applyFont="1" applyFill="1" applyBorder="1" applyAlignment="1">
      <alignment horizontal="center" vertical="center" textRotation="255"/>
      <protection/>
    </xf>
    <xf numFmtId="0" fontId="12" fillId="39" borderId="94" xfId="75" applyFont="1" applyFill="1" applyBorder="1" applyAlignment="1">
      <alignment horizontal="center" vertical="center" textRotation="255"/>
      <protection/>
    </xf>
    <xf numFmtId="0" fontId="12" fillId="39" borderId="95" xfId="75" applyFont="1" applyFill="1" applyBorder="1" applyAlignment="1">
      <alignment horizontal="center" vertical="center" textRotation="255"/>
      <protection/>
    </xf>
    <xf numFmtId="0" fontId="12" fillId="0" borderId="93" xfId="75" applyFont="1" applyBorder="1" applyAlignment="1">
      <alignment horizontal="center" vertical="center" textRotation="255"/>
      <protection/>
    </xf>
    <xf numFmtId="0" fontId="12" fillId="0" borderId="94" xfId="75" applyFont="1" applyBorder="1" applyAlignment="1">
      <alignment horizontal="center" vertical="center" textRotation="255"/>
      <protection/>
    </xf>
    <xf numFmtId="0" fontId="12" fillId="0" borderId="96" xfId="75" applyFont="1" applyBorder="1" applyAlignment="1">
      <alignment horizontal="center" vertical="center" textRotation="255"/>
      <protection/>
    </xf>
    <xf numFmtId="0" fontId="9" fillId="0" borderId="0" xfId="75" applyFont="1" applyAlignment="1">
      <alignment horizontal="left" vertical="center" shrinkToFit="1"/>
      <protection/>
    </xf>
    <xf numFmtId="0" fontId="13" fillId="0" borderId="0" xfId="75" applyFont="1" applyAlignment="1">
      <alignment horizontal="left" vertical="center" indent="12"/>
      <protection/>
    </xf>
    <xf numFmtId="49" fontId="16" fillId="0" borderId="91" xfId="75" applyNumberFormat="1" applyFont="1" applyBorder="1" applyAlignment="1" applyProtection="1">
      <alignment horizontal="center" vertical="center"/>
      <protection locked="0"/>
    </xf>
    <xf numFmtId="49" fontId="16" fillId="0" borderId="1" xfId="75" applyNumberFormat="1" applyFont="1" applyBorder="1" applyAlignment="1" applyProtection="1">
      <alignment horizontal="center" vertical="center"/>
      <protection locked="0"/>
    </xf>
    <xf numFmtId="49" fontId="16" fillId="0" borderId="92" xfId="75" applyNumberFormat="1" applyFont="1" applyBorder="1" applyAlignment="1" applyProtection="1">
      <alignment horizontal="center" vertical="center"/>
      <protection locked="0"/>
    </xf>
    <xf numFmtId="0" fontId="15" fillId="0" borderId="0" xfId="75" applyFont="1" applyAlignment="1">
      <alignment horizontal="center" vertical="center"/>
      <protection/>
    </xf>
    <xf numFmtId="0" fontId="12" fillId="40" borderId="88" xfId="75" applyFont="1" applyFill="1" applyBorder="1" applyAlignment="1">
      <alignment horizontal="center" vertical="center" textRotation="255"/>
      <protection/>
    </xf>
    <xf numFmtId="0" fontId="12" fillId="40" borderId="94" xfId="75" applyFont="1" applyFill="1" applyBorder="1" applyAlignment="1">
      <alignment horizontal="center" vertical="center" textRotation="255"/>
      <protection/>
    </xf>
    <xf numFmtId="0" fontId="12" fillId="40" borderId="95" xfId="75" applyFont="1" applyFill="1" applyBorder="1" applyAlignment="1">
      <alignment horizontal="center" vertical="center" textRotation="255"/>
      <protection/>
    </xf>
    <xf numFmtId="0" fontId="12" fillId="38" borderId="93" xfId="75" applyFont="1" applyFill="1" applyBorder="1" applyAlignment="1">
      <alignment horizontal="center" vertical="center" textRotation="255"/>
      <protection/>
    </xf>
    <xf numFmtId="0" fontId="12" fillId="38" borderId="94" xfId="75" applyFont="1" applyFill="1" applyBorder="1" applyAlignment="1">
      <alignment horizontal="center" vertical="center" textRotation="255"/>
      <protection/>
    </xf>
    <xf numFmtId="0" fontId="12" fillId="38" borderId="95" xfId="75" applyFont="1" applyFill="1" applyBorder="1" applyAlignment="1">
      <alignment horizontal="center" vertical="center" textRotation="255"/>
      <protection/>
    </xf>
    <xf numFmtId="0" fontId="33" fillId="0" borderId="86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13" fillId="0" borderId="91" xfId="75" applyFont="1" applyBorder="1" applyAlignment="1" applyProtection="1">
      <alignment horizontal="center" vertical="center"/>
      <protection locked="0"/>
    </xf>
    <xf numFmtId="0" fontId="13" fillId="0" borderId="1" xfId="75" applyFont="1" applyBorder="1" applyAlignment="1" applyProtection="1">
      <alignment horizontal="center" vertical="center"/>
      <protection locked="0"/>
    </xf>
    <xf numFmtId="0" fontId="13" fillId="0" borderId="92" xfId="75" applyFont="1" applyBorder="1" applyAlignment="1" applyProtection="1">
      <alignment horizontal="center" vertical="center"/>
      <protection locked="0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3" fillId="0" borderId="95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98" xfId="0" applyFont="1" applyBorder="1" applyAlignment="1" applyProtection="1">
      <alignment horizontal="center" vertical="center"/>
      <protection locked="0"/>
    </xf>
    <xf numFmtId="0" fontId="102" fillId="0" borderId="93" xfId="77" applyFont="1" applyBorder="1" applyAlignment="1">
      <alignment horizontal="center" vertical="center"/>
      <protection/>
    </xf>
    <xf numFmtId="0" fontId="102" fillId="0" borderId="94" xfId="77" applyFont="1" applyBorder="1" applyAlignment="1">
      <alignment horizontal="center" vertical="center"/>
      <protection/>
    </xf>
    <xf numFmtId="0" fontId="102" fillId="0" borderId="99" xfId="77" applyFont="1" applyBorder="1" applyAlignment="1">
      <alignment horizontal="center" vertical="center"/>
      <protection/>
    </xf>
    <xf numFmtId="0" fontId="102" fillId="0" borderId="47" xfId="77" applyFont="1" applyBorder="1" applyAlignment="1">
      <alignment horizontal="center" vertical="center"/>
      <protection/>
    </xf>
    <xf numFmtId="0" fontId="102" fillId="0" borderId="0" xfId="77" applyFont="1" applyBorder="1" applyAlignment="1">
      <alignment horizontal="center" vertical="center"/>
      <protection/>
    </xf>
    <xf numFmtId="0" fontId="102" fillId="0" borderId="100" xfId="77" applyFont="1" applyBorder="1" applyAlignment="1">
      <alignment horizontal="center" vertical="center"/>
      <protection/>
    </xf>
    <xf numFmtId="0" fontId="102" fillId="0" borderId="101" xfId="77" applyFont="1" applyBorder="1" applyAlignment="1">
      <alignment horizontal="center" vertical="center"/>
      <protection/>
    </xf>
    <xf numFmtId="0" fontId="102" fillId="0" borderId="102" xfId="77" applyFont="1" applyBorder="1" applyAlignment="1">
      <alignment horizontal="center" vertical="center"/>
      <protection/>
    </xf>
    <xf numFmtId="0" fontId="100" fillId="0" borderId="0" xfId="77" applyFont="1" applyAlignment="1">
      <alignment horizontal="left" vertical="top"/>
      <protection/>
    </xf>
    <xf numFmtId="0" fontId="100" fillId="0" borderId="0" xfId="77" applyFont="1" applyAlignment="1">
      <alignment horizontal="left" vertical="top" wrapText="1"/>
      <protection/>
    </xf>
    <xf numFmtId="0" fontId="103" fillId="0" borderId="103" xfId="77" applyFont="1" applyBorder="1" applyAlignment="1">
      <alignment horizontal="right" vertical="center"/>
      <protection/>
    </xf>
    <xf numFmtId="0" fontId="103" fillId="0" borderId="103" xfId="77" applyFont="1" applyBorder="1" applyAlignment="1">
      <alignment horizontal="left" vertical="center" indent="1"/>
      <protection/>
    </xf>
    <xf numFmtId="0" fontId="103" fillId="0" borderId="43" xfId="77" applyFont="1" applyBorder="1" applyAlignment="1">
      <alignment horizontal="right" vertical="center"/>
      <protection/>
    </xf>
    <xf numFmtId="0" fontId="103" fillId="0" borderId="43" xfId="77" applyFont="1" applyBorder="1" applyAlignment="1">
      <alignment horizontal="left" vertical="center" indent="1"/>
      <protection/>
    </xf>
    <xf numFmtId="0" fontId="102" fillId="0" borderId="88" xfId="77" applyFont="1" applyBorder="1" applyAlignment="1">
      <alignment horizontal="center" vertical="center"/>
      <protection/>
    </xf>
    <xf numFmtId="0" fontId="102" fillId="0" borderId="95" xfId="77" applyFont="1" applyBorder="1" applyAlignment="1">
      <alignment horizontal="center" vertical="center"/>
      <protection/>
    </xf>
    <xf numFmtId="0" fontId="102" fillId="0" borderId="2" xfId="77" applyFont="1" applyBorder="1" applyAlignment="1">
      <alignment horizontal="center" vertical="center"/>
      <protection/>
    </xf>
    <xf numFmtId="0" fontId="102" fillId="0" borderId="46" xfId="77" applyFont="1" applyBorder="1" applyAlignment="1">
      <alignment horizontal="center" vertical="center"/>
      <protection/>
    </xf>
    <xf numFmtId="0" fontId="118" fillId="0" borderId="0" xfId="77" applyFont="1" applyAlignment="1">
      <alignment horizontal="left" vertical="center"/>
      <protection/>
    </xf>
    <xf numFmtId="0" fontId="101" fillId="0" borderId="0" xfId="77" applyFont="1" applyAlignment="1">
      <alignment horizontal="left" vertical="center" indent="14"/>
      <protection/>
    </xf>
    <xf numFmtId="0" fontId="103" fillId="0" borderId="2" xfId="77" applyFont="1" applyBorder="1" applyAlignment="1">
      <alignment horizontal="right" vertical="center"/>
      <protection/>
    </xf>
    <xf numFmtId="0" fontId="103" fillId="0" borderId="2" xfId="77" applyFont="1" applyBorder="1" applyAlignment="1">
      <alignment horizontal="left" vertical="center" indent="1"/>
      <protection/>
    </xf>
    <xf numFmtId="0" fontId="12" fillId="0" borderId="104" xfId="74" applyFont="1" applyBorder="1" applyAlignment="1">
      <alignment horizontal="center" vertical="center"/>
      <protection/>
    </xf>
    <xf numFmtId="0" fontId="12" fillId="0" borderId="105" xfId="74" applyFont="1" applyBorder="1" applyAlignment="1">
      <alignment horizontal="center" vertical="center"/>
      <protection/>
    </xf>
    <xf numFmtId="0" fontId="12" fillId="0" borderId="32" xfId="74" applyFont="1" applyBorder="1" applyAlignment="1">
      <alignment horizontal="center" vertical="center"/>
      <protection/>
    </xf>
    <xf numFmtId="0" fontId="12" fillId="0" borderId="87" xfId="74" applyFont="1" applyBorder="1" applyAlignment="1">
      <alignment horizontal="center" vertical="center"/>
      <protection/>
    </xf>
    <xf numFmtId="0" fontId="12" fillId="0" borderId="32" xfId="74" applyFont="1" applyBorder="1" applyAlignment="1">
      <alignment vertical="center"/>
      <protection/>
    </xf>
    <xf numFmtId="0" fontId="12" fillId="0" borderId="87" xfId="74" applyFont="1" applyBorder="1" applyAlignment="1">
      <alignment vertical="center"/>
      <protection/>
    </xf>
    <xf numFmtId="0" fontId="12" fillId="0" borderId="106" xfId="74" applyFont="1" applyBorder="1" applyAlignment="1">
      <alignment horizontal="center" vertical="center"/>
      <protection/>
    </xf>
    <xf numFmtId="0" fontId="12" fillId="0" borderId="30" xfId="74" applyFont="1" applyBorder="1" applyAlignment="1">
      <alignment horizontal="center" vertical="center"/>
      <protection/>
    </xf>
    <xf numFmtId="0" fontId="12" fillId="0" borderId="30" xfId="74" applyFont="1" applyBorder="1" applyAlignment="1">
      <alignment vertical="center"/>
      <protection/>
    </xf>
    <xf numFmtId="0" fontId="12" fillId="0" borderId="107" xfId="74" applyFont="1" applyBorder="1" applyAlignment="1">
      <alignment horizontal="center" vertical="center"/>
      <protection/>
    </xf>
    <xf numFmtId="0" fontId="20" fillId="0" borderId="108" xfId="74" applyFont="1" applyBorder="1" applyAlignment="1">
      <alignment vertical="center"/>
      <protection/>
    </xf>
    <xf numFmtId="0" fontId="12" fillId="0" borderId="86" xfId="74" applyFont="1" applyBorder="1" applyAlignment="1">
      <alignment horizontal="center" vertical="center"/>
      <protection/>
    </xf>
    <xf numFmtId="0" fontId="20" fillId="0" borderId="80" xfId="74" applyFont="1" applyBorder="1" applyAlignment="1">
      <alignment vertical="center"/>
      <protection/>
    </xf>
    <xf numFmtId="0" fontId="12" fillId="0" borderId="109" xfId="74" applyFont="1" applyBorder="1" applyAlignment="1">
      <alignment horizontal="center" vertical="center"/>
      <protection/>
    </xf>
    <xf numFmtId="0" fontId="20" fillId="0" borderId="110" xfId="74" applyFont="1" applyBorder="1" applyAlignment="1">
      <alignment/>
      <protection/>
    </xf>
    <xf numFmtId="0" fontId="12" fillId="0" borderId="111" xfId="74" applyFont="1" applyBorder="1" applyAlignment="1">
      <alignment horizontal="center" vertical="center"/>
      <protection/>
    </xf>
    <xf numFmtId="0" fontId="20" fillId="0" borderId="112" xfId="74" applyFont="1" applyBorder="1" applyAlignment="1">
      <alignment horizontal="center" vertical="center"/>
      <protection/>
    </xf>
    <xf numFmtId="0" fontId="20" fillId="0" borderId="109" xfId="74" applyFont="1" applyBorder="1" applyAlignment="1">
      <alignment horizontal="center" vertical="center"/>
      <protection/>
    </xf>
    <xf numFmtId="0" fontId="12" fillId="0" borderId="113" xfId="74" applyFont="1" applyBorder="1" applyAlignment="1">
      <alignment horizontal="center" vertical="center"/>
      <protection/>
    </xf>
    <xf numFmtId="0" fontId="12" fillId="0" borderId="20" xfId="74" applyFont="1" applyBorder="1" applyAlignment="1">
      <alignment horizontal="center" vertical="center"/>
      <protection/>
    </xf>
    <xf numFmtId="0" fontId="12" fillId="0" borderId="20" xfId="74" applyFont="1" applyBorder="1" applyAlignment="1">
      <alignment vertical="center"/>
      <protection/>
    </xf>
    <xf numFmtId="0" fontId="24" fillId="0" borderId="72" xfId="74" applyFont="1" applyBorder="1" applyAlignment="1">
      <alignment horizontal="left" indent="2"/>
      <protection/>
    </xf>
    <xf numFmtId="0" fontId="7" fillId="0" borderId="31" xfId="73" applyFont="1" applyBorder="1" applyAlignment="1">
      <alignment vertical="center"/>
      <protection/>
    </xf>
    <xf numFmtId="0" fontId="119" fillId="0" borderId="0" xfId="75" applyFont="1">
      <alignment vertical="center"/>
      <protection/>
    </xf>
    <xf numFmtId="0" fontId="4" fillId="0" borderId="91" xfId="73" applyFont="1" applyBorder="1" applyAlignment="1" applyProtection="1">
      <alignment horizontal="center" vertical="center"/>
      <protection locked="0"/>
    </xf>
    <xf numFmtId="0" fontId="4" fillId="0" borderId="1" xfId="73" applyFont="1" applyBorder="1" applyAlignment="1" applyProtection="1">
      <alignment horizontal="center" vertical="center"/>
      <protection locked="0"/>
    </xf>
    <xf numFmtId="0" fontId="4" fillId="0" borderId="92" xfId="73" applyFont="1" applyBorder="1" applyAlignment="1" applyProtection="1">
      <alignment horizontal="center" vertical="center"/>
      <protection locked="0"/>
    </xf>
    <xf numFmtId="0" fontId="80" fillId="0" borderId="31" xfId="73" applyFont="1" applyBorder="1" applyAlignment="1" applyProtection="1">
      <alignment horizontal="center" vertical="center"/>
      <protection locked="0"/>
    </xf>
    <xf numFmtId="0" fontId="79" fillId="0" borderId="31" xfId="73" applyFont="1" applyBorder="1" applyAlignment="1" applyProtection="1">
      <alignment horizontal="center" vertical="center" shrinkToFit="1"/>
      <protection locked="0"/>
    </xf>
    <xf numFmtId="0" fontId="120" fillId="0" borderId="0" xfId="75" applyFont="1">
      <alignment vertical="center"/>
      <protection/>
    </xf>
    <xf numFmtId="0" fontId="12" fillId="36" borderId="60" xfId="75" applyFont="1" applyFill="1" applyBorder="1" applyAlignment="1">
      <alignment horizontal="center" vertical="center"/>
      <protection/>
    </xf>
    <xf numFmtId="0" fontId="12" fillId="15" borderId="114" xfId="75" applyFont="1" applyFill="1" applyBorder="1" applyAlignment="1">
      <alignment horizontal="center" vertical="center"/>
      <protection/>
    </xf>
    <xf numFmtId="0" fontId="12" fillId="17" borderId="114" xfId="75" applyFont="1" applyFill="1" applyBorder="1" applyAlignment="1">
      <alignment horizontal="center" vertical="center"/>
      <protection/>
    </xf>
    <xf numFmtId="0" fontId="12" fillId="6" borderId="75" xfId="75" applyFont="1" applyFill="1" applyBorder="1" applyAlignment="1">
      <alignment horizontal="center" vertical="center"/>
      <protection/>
    </xf>
    <xf numFmtId="0" fontId="12" fillId="6" borderId="60" xfId="75" applyFont="1" applyFill="1" applyBorder="1" applyAlignment="1">
      <alignment horizontal="center" vertical="center"/>
      <protection/>
    </xf>
    <xf numFmtId="0" fontId="12" fillId="6" borderId="115" xfId="75" applyFont="1" applyFill="1" applyBorder="1" applyAlignment="1">
      <alignment horizontal="center" vertical="center"/>
      <protection/>
    </xf>
    <xf numFmtId="3" fontId="33" fillId="6" borderId="82" xfId="0" applyNumberFormat="1" applyFont="1" applyFill="1" applyBorder="1" applyAlignment="1" applyProtection="1">
      <alignment horizontal="center" vertical="center"/>
      <protection locked="0"/>
    </xf>
    <xf numFmtId="3" fontId="33" fillId="6" borderId="30" xfId="0" applyNumberFormat="1" applyFont="1" applyFill="1" applyBorder="1" applyAlignment="1" applyProtection="1">
      <alignment horizontal="center" vertical="center"/>
      <protection locked="0"/>
    </xf>
    <xf numFmtId="3" fontId="33" fillId="6" borderId="83" xfId="0" applyNumberFormat="1" applyFont="1" applyFill="1" applyBorder="1" applyAlignment="1" applyProtection="1">
      <alignment horizontal="center" vertical="center"/>
      <protection locked="0"/>
    </xf>
    <xf numFmtId="3" fontId="33" fillId="6" borderId="84" xfId="0" applyNumberFormat="1" applyFont="1" applyFill="1" applyBorder="1" applyAlignment="1" applyProtection="1">
      <alignment horizontal="center" vertical="center"/>
      <protection locked="0"/>
    </xf>
    <xf numFmtId="3" fontId="33" fillId="6" borderId="85" xfId="0" applyNumberFormat="1" applyFont="1" applyFill="1" applyBorder="1" applyAlignment="1" applyProtection="1">
      <alignment horizontal="center" vertical="center"/>
      <protection locked="0"/>
    </xf>
    <xf numFmtId="3" fontId="33" fillId="6" borderId="87" xfId="0" applyNumberFormat="1" applyFont="1" applyFill="1" applyBorder="1" applyAlignment="1" applyProtection="1">
      <alignment horizontal="center" vertical="center"/>
      <protection locked="0"/>
    </xf>
    <xf numFmtId="3" fontId="121" fillId="9" borderId="82" xfId="0" applyNumberFormat="1" applyFont="1" applyFill="1" applyBorder="1" applyAlignment="1">
      <alignment vertical="center"/>
    </xf>
    <xf numFmtId="3" fontId="122" fillId="9" borderId="30" xfId="0" applyNumberFormat="1" applyFont="1" applyFill="1" applyBorder="1" applyAlignment="1">
      <alignment vertical="center"/>
    </xf>
    <xf numFmtId="3" fontId="121" fillId="9" borderId="83" xfId="0" applyNumberFormat="1" applyFont="1" applyFill="1" applyBorder="1" applyAlignment="1">
      <alignment vertical="center"/>
    </xf>
    <xf numFmtId="3" fontId="122" fillId="9" borderId="84" xfId="0" applyNumberFormat="1" applyFont="1" applyFill="1" applyBorder="1" applyAlignment="1">
      <alignment vertical="center"/>
    </xf>
    <xf numFmtId="3" fontId="121" fillId="9" borderId="85" xfId="0" applyNumberFormat="1" applyFont="1" applyFill="1" applyBorder="1" applyAlignment="1">
      <alignment vertical="center"/>
    </xf>
    <xf numFmtId="3" fontId="122" fillId="9" borderId="87" xfId="0" applyNumberFormat="1" applyFont="1" applyFill="1" applyBorder="1" applyAlignment="1">
      <alignment vertical="center"/>
    </xf>
    <xf numFmtId="0" fontId="33" fillId="36" borderId="82" xfId="0" applyFont="1" applyFill="1" applyBorder="1" applyAlignment="1">
      <alignment horizontal="center" vertical="center" shrinkToFit="1"/>
    </xf>
    <xf numFmtId="3" fontId="33" fillId="36" borderId="82" xfId="0" applyNumberFormat="1" applyFont="1" applyFill="1" applyBorder="1" applyAlignment="1">
      <alignment horizontal="center" vertical="center" shrinkToFit="1"/>
    </xf>
    <xf numFmtId="3" fontId="121" fillId="36" borderId="82" xfId="0" applyNumberFormat="1" applyFont="1" applyFill="1" applyBorder="1" applyAlignment="1">
      <alignment vertical="center" shrinkToFit="1"/>
    </xf>
    <xf numFmtId="0" fontId="33" fillId="36" borderId="30" xfId="0" applyFont="1" applyFill="1" applyBorder="1" applyAlignment="1">
      <alignment horizontal="center" vertical="center" shrinkToFit="1"/>
    </xf>
    <xf numFmtId="3" fontId="33" fillId="36" borderId="30" xfId="0" applyNumberFormat="1" applyFont="1" applyFill="1" applyBorder="1" applyAlignment="1">
      <alignment horizontal="center" vertical="center" shrinkToFit="1"/>
    </xf>
    <xf numFmtId="3" fontId="122" fillId="36" borderId="30" xfId="0" applyNumberFormat="1" applyFont="1" applyFill="1" applyBorder="1" applyAlignment="1">
      <alignment vertical="center" shrinkToFit="1"/>
    </xf>
    <xf numFmtId="0" fontId="33" fillId="36" borderId="83" xfId="0" applyFont="1" applyFill="1" applyBorder="1" applyAlignment="1">
      <alignment horizontal="center" vertical="center" shrinkToFit="1"/>
    </xf>
    <xf numFmtId="3" fontId="33" fillId="36" borderId="83" xfId="0" applyNumberFormat="1" applyFont="1" applyFill="1" applyBorder="1" applyAlignment="1">
      <alignment horizontal="center" vertical="center" shrinkToFit="1"/>
    </xf>
    <xf numFmtId="3" fontId="121" fillId="36" borderId="83" xfId="0" applyNumberFormat="1" applyFont="1" applyFill="1" applyBorder="1" applyAlignment="1">
      <alignment vertical="center" shrinkToFit="1"/>
    </xf>
    <xf numFmtId="0" fontId="33" fillId="36" borderId="84" xfId="0" applyFont="1" applyFill="1" applyBorder="1" applyAlignment="1">
      <alignment horizontal="center" vertical="center" shrinkToFit="1"/>
    </xf>
    <xf numFmtId="3" fontId="33" fillId="36" borderId="84" xfId="0" applyNumberFormat="1" applyFont="1" applyFill="1" applyBorder="1" applyAlignment="1">
      <alignment horizontal="center" vertical="center" shrinkToFit="1"/>
    </xf>
    <xf numFmtId="3" fontId="122" fillId="36" borderId="84" xfId="0" applyNumberFormat="1" applyFont="1" applyFill="1" applyBorder="1" applyAlignment="1">
      <alignment vertical="center" shrinkToFit="1"/>
    </xf>
    <xf numFmtId="0" fontId="33" fillId="36" borderId="85" xfId="0" applyFont="1" applyFill="1" applyBorder="1" applyAlignment="1">
      <alignment horizontal="center" vertical="center" shrinkToFit="1"/>
    </xf>
    <xf numFmtId="3" fontId="33" fillId="36" borderId="85" xfId="0" applyNumberFormat="1" applyFont="1" applyFill="1" applyBorder="1" applyAlignment="1">
      <alignment horizontal="center" vertical="center" shrinkToFit="1"/>
    </xf>
    <xf numFmtId="3" fontId="121" fillId="36" borderId="85" xfId="0" applyNumberFormat="1" applyFont="1" applyFill="1" applyBorder="1" applyAlignment="1">
      <alignment vertical="center" shrinkToFit="1"/>
    </xf>
    <xf numFmtId="0" fontId="33" fillId="36" borderId="87" xfId="0" applyFont="1" applyFill="1" applyBorder="1" applyAlignment="1">
      <alignment horizontal="center" vertical="center" shrinkToFit="1"/>
    </xf>
    <xf numFmtId="3" fontId="33" fillId="36" borderId="87" xfId="0" applyNumberFormat="1" applyFont="1" applyFill="1" applyBorder="1" applyAlignment="1">
      <alignment horizontal="center" vertical="center" shrinkToFit="1"/>
    </xf>
    <xf numFmtId="3" fontId="122" fillId="36" borderId="87" xfId="0" applyNumberFormat="1" applyFont="1" applyFill="1" applyBorder="1" applyAlignment="1">
      <alignment vertical="center" shrinkToFit="1"/>
    </xf>
    <xf numFmtId="3" fontId="123" fillId="9" borderId="60" xfId="0" applyNumberFormat="1" applyFont="1" applyFill="1" applyBorder="1" applyAlignment="1">
      <alignment horizontal="center" vertical="center" shrinkToFit="1"/>
    </xf>
    <xf numFmtId="3" fontId="123" fillId="9" borderId="75" xfId="0" applyNumberFormat="1" applyFont="1" applyFill="1" applyBorder="1" applyAlignment="1">
      <alignment horizontal="center" vertical="center" shrinkToFit="1"/>
    </xf>
    <xf numFmtId="3" fontId="123" fillId="9" borderId="78" xfId="0" applyNumberFormat="1" applyFont="1" applyFill="1" applyBorder="1" applyAlignment="1">
      <alignment horizontal="center" vertical="center" shrinkToFit="1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2 2" xfId="74"/>
    <cellStyle name="標準 3" xfId="75"/>
    <cellStyle name="標準 4" xfId="76"/>
    <cellStyle name="標準 5" xfId="77"/>
    <cellStyle name="標準 6" xfId="78"/>
    <cellStyle name="Followed Hyperlink" xfId="79"/>
    <cellStyle name="未定義" xfId="80"/>
    <cellStyle name="良い" xfId="8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O85"/>
  <sheetViews>
    <sheetView tabSelected="1" zoomScale="90" zoomScaleNormal="90" zoomScalePageLayoutView="0" workbookViewId="0" topLeftCell="A1">
      <selection activeCell="C34" sqref="C34"/>
    </sheetView>
  </sheetViews>
  <sheetFormatPr defaultColWidth="9.00390625" defaultRowHeight="13.5"/>
  <cols>
    <col min="1" max="1" width="3.25390625" style="163" customWidth="1"/>
    <col min="2" max="16384" width="9.00390625" style="163" customWidth="1"/>
  </cols>
  <sheetData>
    <row r="1" ht="14.25" thickBot="1"/>
    <row r="2" spans="2:15" ht="24.75" thickBot="1">
      <c r="B2" s="206" t="s">
        <v>189</v>
      </c>
      <c r="C2" s="207"/>
      <c r="D2" s="207"/>
      <c r="E2" s="207"/>
      <c r="F2" s="207"/>
      <c r="G2" s="207"/>
      <c r="H2" s="207"/>
      <c r="I2" s="207"/>
      <c r="J2" s="207"/>
      <c r="K2" s="208"/>
      <c r="O2" s="164" t="s">
        <v>145</v>
      </c>
    </row>
    <row r="4" s="165" customFormat="1" ht="20.25" customHeight="1">
      <c r="B4" s="165" t="s">
        <v>146</v>
      </c>
    </row>
    <row r="5" s="165" customFormat="1" ht="20.25" customHeight="1">
      <c r="B5" s="165" t="s">
        <v>147</v>
      </c>
    </row>
    <row r="6" s="165" customFormat="1" ht="20.25" customHeight="1">
      <c r="B6" s="165" t="s">
        <v>148</v>
      </c>
    </row>
    <row r="8" ht="13.5">
      <c r="B8" s="166" t="s">
        <v>116</v>
      </c>
    </row>
    <row r="9" ht="13.5">
      <c r="B9" s="166" t="s">
        <v>117</v>
      </c>
    </row>
    <row r="10" ht="13.5">
      <c r="B10" s="166" t="s">
        <v>118</v>
      </c>
    </row>
    <row r="11" ht="13.5">
      <c r="B11" s="166" t="s">
        <v>203</v>
      </c>
    </row>
    <row r="12" ht="13.5">
      <c r="B12" s="166" t="s">
        <v>119</v>
      </c>
    </row>
    <row r="14" ht="13.5">
      <c r="B14" s="163" t="s">
        <v>113</v>
      </c>
    </row>
    <row r="15" ht="14.25"/>
    <row r="16" ht="14.25"/>
    <row r="17" ht="14.25"/>
    <row r="18" ht="14.25"/>
    <row r="19" ht="14.25"/>
    <row r="20" ht="14.25"/>
    <row r="22" ht="13.5">
      <c r="B22" s="163" t="s">
        <v>114</v>
      </c>
    </row>
    <row r="24" spans="2:3" ht="13.5">
      <c r="B24" s="205" t="s">
        <v>149</v>
      </c>
      <c r="C24" s="205"/>
    </row>
    <row r="26" ht="13.5">
      <c r="C26" s="163" t="s">
        <v>150</v>
      </c>
    </row>
    <row r="28" spans="2:3" ht="13.5">
      <c r="B28" s="205" t="s">
        <v>60</v>
      </c>
      <c r="C28" s="205"/>
    </row>
    <row r="30" ht="13.5">
      <c r="C30" s="163" t="s">
        <v>151</v>
      </c>
    </row>
    <row r="31" ht="13.5">
      <c r="C31" s="163" t="s">
        <v>152</v>
      </c>
    </row>
    <row r="32" ht="13.5">
      <c r="C32" s="163" t="s">
        <v>208</v>
      </c>
    </row>
    <row r="33" ht="13.5">
      <c r="C33" s="163" t="s">
        <v>153</v>
      </c>
    </row>
    <row r="34" ht="13.5">
      <c r="C34" s="163" t="s">
        <v>154</v>
      </c>
    </row>
    <row r="36" spans="2:5" ht="13.5" hidden="1">
      <c r="B36" s="205" t="s">
        <v>155</v>
      </c>
      <c r="C36" s="205"/>
      <c r="E36" s="163" t="s">
        <v>156</v>
      </c>
    </row>
    <row r="38" spans="2:3" ht="13.5">
      <c r="B38" s="205" t="s">
        <v>115</v>
      </c>
      <c r="C38" s="205"/>
    </row>
    <row r="40" ht="13.5">
      <c r="C40" s="163" t="s">
        <v>157</v>
      </c>
    </row>
    <row r="41" ht="13.5">
      <c r="C41" s="163" t="s">
        <v>158</v>
      </c>
    </row>
    <row r="42" ht="13.5">
      <c r="C42" s="163" t="s">
        <v>159</v>
      </c>
    </row>
    <row r="43" ht="13.5">
      <c r="C43" s="163" t="s">
        <v>160</v>
      </c>
    </row>
    <row r="44" ht="13.5">
      <c r="C44" s="163" t="s">
        <v>161</v>
      </c>
    </row>
    <row r="46" spans="2:3" ht="13.5">
      <c r="B46" s="205" t="s">
        <v>162</v>
      </c>
      <c r="C46" s="205"/>
    </row>
    <row r="48" ht="13.5">
      <c r="C48" s="163" t="s">
        <v>163</v>
      </c>
    </row>
    <row r="49" ht="13.5">
      <c r="C49" s="163" t="s">
        <v>164</v>
      </c>
    </row>
    <row r="51" spans="2:3" ht="13.5">
      <c r="B51" s="205" t="s">
        <v>15</v>
      </c>
      <c r="C51" s="205"/>
    </row>
    <row r="53" ht="13.5">
      <c r="C53" s="163" t="s">
        <v>205</v>
      </c>
    </row>
    <row r="54" ht="13.5">
      <c r="C54" s="163" t="s">
        <v>206</v>
      </c>
    </row>
    <row r="55" ht="13.5">
      <c r="C55" s="163" t="s">
        <v>207</v>
      </c>
    </row>
    <row r="57" spans="2:3" ht="13.5">
      <c r="B57" s="205" t="s">
        <v>165</v>
      </c>
      <c r="C57" s="205"/>
    </row>
    <row r="59" ht="13.5">
      <c r="C59" s="163" t="s">
        <v>166</v>
      </c>
    </row>
    <row r="60" ht="13.5">
      <c r="C60" s="163" t="s">
        <v>167</v>
      </c>
    </row>
    <row r="61" ht="13.5">
      <c r="C61" s="163" t="s">
        <v>204</v>
      </c>
    </row>
    <row r="62" ht="13.5">
      <c r="C62" s="163" t="s">
        <v>168</v>
      </c>
    </row>
    <row r="64" spans="2:5" ht="13.5">
      <c r="B64" s="205" t="s">
        <v>169</v>
      </c>
      <c r="C64" s="205"/>
      <c r="E64" s="163" t="s">
        <v>170</v>
      </c>
    </row>
    <row r="66" spans="2:3" ht="13.5">
      <c r="B66" s="205" t="s">
        <v>171</v>
      </c>
      <c r="C66" s="205"/>
    </row>
    <row r="68" ht="13.5">
      <c r="C68" s="163" t="s">
        <v>172</v>
      </c>
    </row>
    <row r="69" ht="13.5">
      <c r="C69" s="163" t="s">
        <v>173</v>
      </c>
    </row>
    <row r="70" ht="13.5">
      <c r="C70" s="163" t="s">
        <v>174</v>
      </c>
    </row>
    <row r="71" ht="13.5">
      <c r="C71" s="163" t="s">
        <v>175</v>
      </c>
    </row>
    <row r="72" ht="13.5">
      <c r="C72" s="163" t="s">
        <v>176</v>
      </c>
    </row>
    <row r="74" spans="2:3" ht="13.5">
      <c r="B74" s="205" t="s">
        <v>29</v>
      </c>
      <c r="C74" s="205"/>
    </row>
    <row r="76" ht="13.5">
      <c r="C76" s="163" t="s">
        <v>177</v>
      </c>
    </row>
    <row r="78" spans="2:3" ht="13.5" hidden="1">
      <c r="B78" s="205" t="s">
        <v>187</v>
      </c>
      <c r="C78" s="205"/>
    </row>
    <row r="79" ht="13.5" hidden="1"/>
    <row r="80" ht="13.5" hidden="1">
      <c r="C80" s="163" t="s">
        <v>188</v>
      </c>
    </row>
    <row r="81" ht="13.5" hidden="1"/>
    <row r="84" spans="2:14" ht="13.5">
      <c r="B84" s="205" t="s">
        <v>178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</row>
    <row r="85" spans="2:14" ht="13.5"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</row>
  </sheetData>
  <sheetProtection/>
  <mergeCells count="13">
    <mergeCell ref="B2:K2"/>
    <mergeCell ref="B24:C24"/>
    <mergeCell ref="B28:C28"/>
    <mergeCell ref="B36:C36"/>
    <mergeCell ref="B38:C38"/>
    <mergeCell ref="B78:C78"/>
    <mergeCell ref="B51:C51"/>
    <mergeCell ref="B46:C46"/>
    <mergeCell ref="B57:C57"/>
    <mergeCell ref="B64:C64"/>
    <mergeCell ref="B66:C66"/>
    <mergeCell ref="B74:C74"/>
    <mergeCell ref="B84:N85"/>
  </mergeCells>
  <printOptions/>
  <pageMargins left="0.25" right="0.25" top="0.75" bottom="0.75" header="0.3" footer="0.3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D319"/>
  <sheetViews>
    <sheetView zoomScale="70" zoomScaleNormal="70" zoomScaleSheetLayoutView="80" zoomScalePageLayoutView="0" workbookViewId="0" topLeftCell="A1">
      <selection activeCell="B3" sqref="B3:G3"/>
    </sheetView>
  </sheetViews>
  <sheetFormatPr defaultColWidth="13.00390625" defaultRowHeight="13.5"/>
  <cols>
    <col min="1" max="1" width="3.375" style="1" customWidth="1"/>
    <col min="2" max="2" width="4.75390625" style="1" customWidth="1"/>
    <col min="3" max="3" width="4.75390625" style="1" hidden="1" customWidth="1"/>
    <col min="4" max="4" width="8.875" style="2" customWidth="1"/>
    <col min="5" max="5" width="6.625" style="1" hidden="1" customWidth="1"/>
    <col min="6" max="6" width="6.375" style="1" hidden="1" customWidth="1"/>
    <col min="7" max="7" width="11.125" style="1" customWidth="1"/>
    <col min="8" max="8" width="10.00390625" style="1" customWidth="1"/>
    <col min="9" max="10" width="4.625" style="1" hidden="1" customWidth="1"/>
    <col min="11" max="11" width="4.25390625" style="1" hidden="1" customWidth="1"/>
    <col min="12" max="12" width="2.375" style="1" hidden="1" customWidth="1"/>
    <col min="13" max="13" width="3.625" style="1" customWidth="1"/>
    <col min="14" max="15" width="5.875" style="1" customWidth="1"/>
    <col min="16" max="16" width="6.50390625" style="2" customWidth="1"/>
    <col min="17" max="17" width="11.125" style="2" customWidth="1"/>
    <col min="18" max="18" width="4.00390625" style="1" hidden="1" customWidth="1"/>
    <col min="19" max="19" width="8.625" style="1" customWidth="1"/>
    <col min="20" max="20" width="5.00390625" style="1" bestFit="1" customWidth="1"/>
    <col min="21" max="21" width="11.125" style="2" customWidth="1"/>
    <col min="22" max="22" width="3.875" style="1" hidden="1" customWidth="1"/>
    <col min="23" max="23" width="8.625" style="1" customWidth="1"/>
    <col min="24" max="24" width="5.00390625" style="1" customWidth="1"/>
    <col min="25" max="25" width="3.625" style="1" customWidth="1"/>
    <col min="26" max="26" width="24.125" style="40" hidden="1" customWidth="1"/>
    <col min="27" max="27" width="4.875" style="40" hidden="1" customWidth="1"/>
    <col min="28" max="28" width="4.375" style="41" hidden="1" customWidth="1"/>
    <col min="29" max="30" width="4.625" style="40" hidden="1" customWidth="1"/>
    <col min="31" max="31" width="6.75390625" style="1" customWidth="1"/>
    <col min="32" max="16384" width="13.00390625" style="1" customWidth="1"/>
  </cols>
  <sheetData>
    <row r="1" spans="1:18" s="152" customFormat="1" ht="24">
      <c r="A1" s="212" t="s">
        <v>226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150"/>
      <c r="Q1" s="151"/>
      <c r="R1" s="151"/>
    </row>
    <row r="2" spans="2:23" s="152" customFormat="1" ht="26.25" customHeight="1" thickBot="1">
      <c r="B2" s="213" t="s">
        <v>111</v>
      </c>
      <c r="C2" s="213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Q2" s="154" t="s">
        <v>71</v>
      </c>
      <c r="S2" s="153"/>
      <c r="T2" s="153"/>
      <c r="W2" s="297" t="s">
        <v>112</v>
      </c>
    </row>
    <row r="3" spans="2:24" ht="29.25" customHeight="1" thickBot="1">
      <c r="B3" s="298"/>
      <c r="C3" s="299"/>
      <c r="D3" s="299"/>
      <c r="E3" s="299"/>
      <c r="F3" s="299"/>
      <c r="G3" s="300"/>
      <c r="H3" s="64" t="s">
        <v>31</v>
      </c>
      <c r="L3" s="296"/>
      <c r="M3" s="296" t="s">
        <v>140</v>
      </c>
      <c r="N3" s="296"/>
      <c r="O3" s="301"/>
      <c r="P3" s="301"/>
      <c r="Q3" s="301"/>
      <c r="R3" s="301"/>
      <c r="S3" s="209" t="s">
        <v>141</v>
      </c>
      <c r="T3" s="209"/>
      <c r="U3" s="302"/>
      <c r="V3" s="302"/>
      <c r="W3" s="302"/>
      <c r="X3" s="302"/>
    </row>
    <row r="4" spans="19:24" ht="29.25" customHeight="1">
      <c r="S4" s="209" t="s">
        <v>142</v>
      </c>
      <c r="T4" s="209"/>
      <c r="U4" s="302"/>
      <c r="V4" s="302"/>
      <c r="W4" s="302"/>
      <c r="X4" s="302"/>
    </row>
    <row r="5" ht="12" customHeight="1">
      <c r="A5" s="39"/>
    </row>
    <row r="6" spans="2:30" ht="38.25" customHeight="1" thickBot="1">
      <c r="B6" s="3" t="s">
        <v>3</v>
      </c>
      <c r="C6" s="200"/>
      <c r="D6" s="42" t="s">
        <v>4</v>
      </c>
      <c r="E6" s="5" t="s">
        <v>5</v>
      </c>
      <c r="F6" s="4"/>
      <c r="G6" s="5" t="s">
        <v>6</v>
      </c>
      <c r="H6" s="43" t="s">
        <v>7</v>
      </c>
      <c r="I6" s="204"/>
      <c r="J6" s="204"/>
      <c r="K6" s="215" t="s">
        <v>8</v>
      </c>
      <c r="L6" s="216"/>
      <c r="M6" s="44" t="s">
        <v>9</v>
      </c>
      <c r="N6" s="6" t="s">
        <v>10</v>
      </c>
      <c r="O6" s="6" t="s">
        <v>11</v>
      </c>
      <c r="P6" s="7" t="s">
        <v>12</v>
      </c>
      <c r="Q6" s="8" t="s">
        <v>0</v>
      </c>
      <c r="R6" s="9" t="s">
        <v>13</v>
      </c>
      <c r="S6" s="12" t="s">
        <v>1</v>
      </c>
      <c r="T6" s="10" t="s">
        <v>29</v>
      </c>
      <c r="U6" s="53" t="s">
        <v>2</v>
      </c>
      <c r="V6" s="9" t="s">
        <v>13</v>
      </c>
      <c r="W6" s="11" t="s">
        <v>1</v>
      </c>
      <c r="X6" s="10" t="s">
        <v>29</v>
      </c>
      <c r="Z6" s="210" t="s">
        <v>14</v>
      </c>
      <c r="AA6" s="211"/>
      <c r="AD6" s="45" t="s">
        <v>15</v>
      </c>
    </row>
    <row r="7" spans="2:30" ht="19.5" customHeight="1" thickTop="1">
      <c r="B7" s="13">
        <v>0</v>
      </c>
      <c r="C7" s="201"/>
      <c r="D7" s="15" t="s">
        <v>27</v>
      </c>
      <c r="E7" s="16"/>
      <c r="F7" s="14">
        <v>310</v>
      </c>
      <c r="G7" s="16" t="s">
        <v>16</v>
      </c>
      <c r="H7" s="14" t="s">
        <v>22</v>
      </c>
      <c r="I7" s="14"/>
      <c r="J7" s="14"/>
      <c r="K7" s="16"/>
      <c r="L7" s="14">
        <v>2</v>
      </c>
      <c r="M7" s="16">
        <v>1</v>
      </c>
      <c r="N7" s="17">
        <v>1999</v>
      </c>
      <c r="O7" s="17">
        <v>1009</v>
      </c>
      <c r="P7" s="18" t="s">
        <v>23</v>
      </c>
      <c r="Q7" s="19" t="s">
        <v>183</v>
      </c>
      <c r="R7" s="20">
        <v>29</v>
      </c>
      <c r="S7" s="56">
        <v>14.01</v>
      </c>
      <c r="T7" s="57">
        <v>1</v>
      </c>
      <c r="U7" s="54" t="s">
        <v>185</v>
      </c>
      <c r="V7" s="20">
        <v>50</v>
      </c>
      <c r="W7" s="22" t="s">
        <v>25</v>
      </c>
      <c r="X7" s="21"/>
      <c r="Z7" s="46"/>
      <c r="AA7" s="46"/>
      <c r="AD7" s="47"/>
    </row>
    <row r="8" spans="2:30" ht="19.5" customHeight="1" thickBot="1">
      <c r="B8" s="24">
        <v>0</v>
      </c>
      <c r="C8" s="202"/>
      <c r="D8" s="26" t="s">
        <v>27</v>
      </c>
      <c r="E8" s="27"/>
      <c r="F8" s="28">
        <v>15</v>
      </c>
      <c r="G8" s="28" t="s">
        <v>17</v>
      </c>
      <c r="H8" s="28" t="s">
        <v>24</v>
      </c>
      <c r="I8" s="28"/>
      <c r="J8" s="28"/>
      <c r="K8" s="28"/>
      <c r="L8" s="25">
        <v>1</v>
      </c>
      <c r="M8" s="28">
        <v>2</v>
      </c>
      <c r="N8" s="28">
        <v>1998</v>
      </c>
      <c r="O8" s="28">
        <v>401</v>
      </c>
      <c r="P8" s="29" t="s">
        <v>23</v>
      </c>
      <c r="Q8" s="30" t="s">
        <v>184</v>
      </c>
      <c r="R8" s="31">
        <v>4</v>
      </c>
      <c r="S8" s="33" t="s">
        <v>28</v>
      </c>
      <c r="T8" s="58"/>
      <c r="U8" s="55" t="s">
        <v>186</v>
      </c>
      <c r="V8" s="31">
        <v>17</v>
      </c>
      <c r="W8" s="31" t="s">
        <v>26</v>
      </c>
      <c r="X8" s="32"/>
      <c r="Z8" s="46"/>
      <c r="AA8" s="46"/>
      <c r="AD8" s="47"/>
    </row>
    <row r="9" spans="2:30" ht="22.5" customHeight="1" thickTop="1">
      <c r="B9" s="34">
        <v>1</v>
      </c>
      <c r="C9" s="203"/>
      <c r="D9" s="170"/>
      <c r="E9" s="35"/>
      <c r="F9" s="59"/>
      <c r="G9" s="171"/>
      <c r="H9" s="171"/>
      <c r="I9" s="171"/>
      <c r="J9" s="171"/>
      <c r="K9" s="172" t="s">
        <v>190</v>
      </c>
      <c r="L9" s="59">
        <v>1</v>
      </c>
      <c r="M9" s="174"/>
      <c r="N9" s="171"/>
      <c r="O9" s="171"/>
      <c r="P9" s="156">
        <f>IF(G9="","",$B$3)</f>
      </c>
      <c r="Q9" s="175"/>
      <c r="R9" s="48">
        <f aca="true" t="shared" si="0" ref="R9:R72">IF(Q9="","",VLOOKUP(Q9,$Z$9:$AA$40,2,))</f>
      </c>
      <c r="S9" s="176"/>
      <c r="T9" s="177"/>
      <c r="U9" s="178"/>
      <c r="V9" s="48">
        <f aca="true" t="shared" si="1" ref="V9:V72">IF(U9="","",VLOOKUP(U9,$Z$9:$AA$40,2,))</f>
      </c>
      <c r="W9" s="179"/>
      <c r="X9" s="177"/>
      <c r="Z9" s="47"/>
      <c r="AA9" s="47"/>
      <c r="AD9" s="23">
        <v>1</v>
      </c>
    </row>
    <row r="10" spans="2:30" ht="22.5" customHeight="1">
      <c r="B10" s="36">
        <v>2</v>
      </c>
      <c r="C10" s="203"/>
      <c r="D10" s="170"/>
      <c r="E10" s="37"/>
      <c r="F10" s="169"/>
      <c r="G10" s="173"/>
      <c r="H10" s="173"/>
      <c r="I10" s="173"/>
      <c r="J10" s="173"/>
      <c r="K10" s="172" t="s">
        <v>190</v>
      </c>
      <c r="L10" s="59">
        <v>1</v>
      </c>
      <c r="M10" s="174"/>
      <c r="N10" s="173"/>
      <c r="O10" s="173"/>
      <c r="P10" s="156">
        <f aca="true" t="shared" si="2" ref="P10:P73">IF(G10="","",$B$3)</f>
      </c>
      <c r="Q10" s="175"/>
      <c r="R10" s="48">
        <f t="shared" si="0"/>
      </c>
      <c r="S10" s="176"/>
      <c r="T10" s="177"/>
      <c r="U10" s="178"/>
      <c r="V10" s="48">
        <f t="shared" si="1"/>
      </c>
      <c r="W10" s="179"/>
      <c r="X10" s="177"/>
      <c r="Z10" s="157" t="s">
        <v>120</v>
      </c>
      <c r="AA10" s="157">
        <v>1</v>
      </c>
      <c r="AD10" s="23">
        <v>2</v>
      </c>
    </row>
    <row r="11" spans="2:30" ht="22.5" customHeight="1">
      <c r="B11" s="36">
        <v>3</v>
      </c>
      <c r="C11" s="203"/>
      <c r="D11" s="170"/>
      <c r="E11" s="37"/>
      <c r="F11" s="169"/>
      <c r="G11" s="173"/>
      <c r="H11" s="173"/>
      <c r="I11" s="173"/>
      <c r="J11" s="173"/>
      <c r="K11" s="172" t="s">
        <v>190</v>
      </c>
      <c r="L11" s="59">
        <v>1</v>
      </c>
      <c r="M11" s="174"/>
      <c r="N11" s="173"/>
      <c r="O11" s="173"/>
      <c r="P11" s="156">
        <f t="shared" si="2"/>
      </c>
      <c r="Q11" s="175"/>
      <c r="R11" s="48">
        <f t="shared" si="0"/>
      </c>
      <c r="S11" s="176"/>
      <c r="T11" s="177"/>
      <c r="U11" s="178"/>
      <c r="V11" s="48">
        <f t="shared" si="1"/>
      </c>
      <c r="W11" s="179"/>
      <c r="X11" s="177"/>
      <c r="Z11" s="157" t="s">
        <v>194</v>
      </c>
      <c r="AA11" s="157">
        <v>2</v>
      </c>
      <c r="AD11" s="23">
        <v>3</v>
      </c>
    </row>
    <row r="12" spans="2:30" ht="22.5" customHeight="1">
      <c r="B12" s="36">
        <v>4</v>
      </c>
      <c r="C12" s="203"/>
      <c r="D12" s="170"/>
      <c r="E12" s="37"/>
      <c r="F12" s="169"/>
      <c r="G12" s="173"/>
      <c r="H12" s="173"/>
      <c r="I12" s="173"/>
      <c r="J12" s="173"/>
      <c r="K12" s="172" t="s">
        <v>190</v>
      </c>
      <c r="L12" s="59">
        <v>1</v>
      </c>
      <c r="M12" s="174"/>
      <c r="N12" s="173"/>
      <c r="O12" s="173"/>
      <c r="P12" s="156">
        <f t="shared" si="2"/>
      </c>
      <c r="Q12" s="175"/>
      <c r="R12" s="48">
        <f t="shared" si="0"/>
      </c>
      <c r="S12" s="176"/>
      <c r="T12" s="177"/>
      <c r="U12" s="178"/>
      <c r="V12" s="48">
        <f t="shared" si="1"/>
      </c>
      <c r="W12" s="179"/>
      <c r="X12" s="177"/>
      <c r="Z12" s="157" t="s">
        <v>121</v>
      </c>
      <c r="AA12" s="157">
        <v>3</v>
      </c>
      <c r="AD12" s="23">
        <v>4</v>
      </c>
    </row>
    <row r="13" spans="2:30" ht="22.5" customHeight="1">
      <c r="B13" s="36">
        <v>5</v>
      </c>
      <c r="C13" s="203"/>
      <c r="D13" s="170"/>
      <c r="E13" s="37"/>
      <c r="F13" s="169"/>
      <c r="G13" s="173"/>
      <c r="H13" s="173"/>
      <c r="I13" s="173"/>
      <c r="J13" s="173"/>
      <c r="K13" s="172" t="s">
        <v>190</v>
      </c>
      <c r="L13" s="59">
        <v>1</v>
      </c>
      <c r="M13" s="174"/>
      <c r="N13" s="173"/>
      <c r="O13" s="173"/>
      <c r="P13" s="156">
        <f t="shared" si="2"/>
      </c>
      <c r="Q13" s="175"/>
      <c r="R13" s="48">
        <f t="shared" si="0"/>
      </c>
      <c r="S13" s="176"/>
      <c r="T13" s="177"/>
      <c r="U13" s="178"/>
      <c r="V13" s="48">
        <f t="shared" si="1"/>
      </c>
      <c r="W13" s="179"/>
      <c r="X13" s="177"/>
      <c r="Z13" s="157" t="s">
        <v>122</v>
      </c>
      <c r="AA13" s="157">
        <v>4</v>
      </c>
      <c r="AD13" s="47" t="s">
        <v>191</v>
      </c>
    </row>
    <row r="14" spans="2:30" ht="22.5" customHeight="1">
      <c r="B14" s="36">
        <v>6</v>
      </c>
      <c r="C14" s="203"/>
      <c r="D14" s="170"/>
      <c r="E14" s="37"/>
      <c r="F14" s="169"/>
      <c r="G14" s="173"/>
      <c r="H14" s="173"/>
      <c r="I14" s="173"/>
      <c r="J14" s="173"/>
      <c r="K14" s="172" t="s">
        <v>190</v>
      </c>
      <c r="L14" s="59">
        <v>1</v>
      </c>
      <c r="M14" s="174"/>
      <c r="N14" s="173"/>
      <c r="O14" s="173"/>
      <c r="P14" s="156">
        <f t="shared" si="2"/>
      </c>
      <c r="Q14" s="175"/>
      <c r="R14" s="48">
        <f t="shared" si="0"/>
      </c>
      <c r="S14" s="176"/>
      <c r="T14" s="177"/>
      <c r="U14" s="178"/>
      <c r="V14" s="48">
        <f t="shared" si="1"/>
      </c>
      <c r="W14" s="179"/>
      <c r="X14" s="177"/>
      <c r="Z14" s="157" t="s">
        <v>123</v>
      </c>
      <c r="AA14" s="157">
        <v>5</v>
      </c>
      <c r="AD14" s="47" t="s">
        <v>192</v>
      </c>
    </row>
    <row r="15" spans="2:30" ht="22.5" customHeight="1">
      <c r="B15" s="36">
        <v>7</v>
      </c>
      <c r="C15" s="203"/>
      <c r="D15" s="170"/>
      <c r="E15" s="37"/>
      <c r="F15" s="169"/>
      <c r="G15" s="173"/>
      <c r="H15" s="173"/>
      <c r="I15" s="173"/>
      <c r="J15" s="173"/>
      <c r="K15" s="172" t="s">
        <v>190</v>
      </c>
      <c r="L15" s="59">
        <v>1</v>
      </c>
      <c r="M15" s="174"/>
      <c r="N15" s="173"/>
      <c r="O15" s="173"/>
      <c r="P15" s="156">
        <f t="shared" si="2"/>
      </c>
      <c r="Q15" s="175"/>
      <c r="R15" s="48">
        <f t="shared" si="0"/>
      </c>
      <c r="S15" s="176"/>
      <c r="T15" s="177"/>
      <c r="U15" s="178"/>
      <c r="V15" s="48">
        <f t="shared" si="1"/>
      </c>
      <c r="W15" s="179"/>
      <c r="X15" s="177"/>
      <c r="Z15" s="157" t="s">
        <v>195</v>
      </c>
      <c r="AA15" s="157">
        <v>6</v>
      </c>
      <c r="AD15" s="47" t="s">
        <v>193</v>
      </c>
    </row>
    <row r="16" spans="2:30" ht="22.5" customHeight="1">
      <c r="B16" s="36">
        <v>8</v>
      </c>
      <c r="C16" s="203"/>
      <c r="D16" s="170"/>
      <c r="E16" s="37"/>
      <c r="F16" s="169"/>
      <c r="G16" s="173"/>
      <c r="H16" s="173"/>
      <c r="I16" s="173"/>
      <c r="J16" s="173"/>
      <c r="K16" s="172" t="s">
        <v>190</v>
      </c>
      <c r="L16" s="59">
        <v>1</v>
      </c>
      <c r="M16" s="174"/>
      <c r="N16" s="173"/>
      <c r="O16" s="173"/>
      <c r="P16" s="156">
        <f t="shared" si="2"/>
      </c>
      <c r="Q16" s="175"/>
      <c r="R16" s="48">
        <f t="shared" si="0"/>
      </c>
      <c r="S16" s="176"/>
      <c r="T16" s="177"/>
      <c r="U16" s="178"/>
      <c r="V16" s="48">
        <f t="shared" si="1"/>
      </c>
      <c r="W16" s="179"/>
      <c r="X16" s="177"/>
      <c r="Z16" s="157" t="s">
        <v>196</v>
      </c>
      <c r="AA16" s="157">
        <v>7</v>
      </c>
      <c r="AD16" s="23" t="s">
        <v>20</v>
      </c>
    </row>
    <row r="17" spans="2:30" ht="22.5" customHeight="1">
      <c r="B17" s="36">
        <v>9</v>
      </c>
      <c r="C17" s="203"/>
      <c r="D17" s="170"/>
      <c r="E17" s="37"/>
      <c r="F17" s="169"/>
      <c r="G17" s="173"/>
      <c r="H17" s="173"/>
      <c r="I17" s="173"/>
      <c r="J17" s="173"/>
      <c r="K17" s="172" t="s">
        <v>190</v>
      </c>
      <c r="L17" s="59">
        <v>1</v>
      </c>
      <c r="M17" s="174"/>
      <c r="N17" s="173"/>
      <c r="O17" s="173"/>
      <c r="P17" s="156">
        <f t="shared" si="2"/>
      </c>
      <c r="Q17" s="175"/>
      <c r="R17" s="48">
        <f t="shared" si="0"/>
      </c>
      <c r="S17" s="176"/>
      <c r="T17" s="177"/>
      <c r="U17" s="178"/>
      <c r="V17" s="48">
        <f t="shared" si="1"/>
      </c>
      <c r="W17" s="179"/>
      <c r="X17" s="177"/>
      <c r="Z17" s="157" t="s">
        <v>197</v>
      </c>
      <c r="AA17" s="157">
        <v>8</v>
      </c>
      <c r="AD17" s="38" t="s">
        <v>21</v>
      </c>
    </row>
    <row r="18" spans="2:27" ht="22.5" customHeight="1">
      <c r="B18" s="36">
        <v>10</v>
      </c>
      <c r="C18" s="203"/>
      <c r="D18" s="170"/>
      <c r="E18" s="37"/>
      <c r="F18" s="169"/>
      <c r="G18" s="173"/>
      <c r="H18" s="173"/>
      <c r="I18" s="173"/>
      <c r="J18" s="173"/>
      <c r="K18" s="172" t="s">
        <v>190</v>
      </c>
      <c r="L18" s="59">
        <v>1</v>
      </c>
      <c r="M18" s="174"/>
      <c r="N18" s="173"/>
      <c r="O18" s="173"/>
      <c r="P18" s="156">
        <f t="shared" si="2"/>
      </c>
      <c r="Q18" s="175"/>
      <c r="R18" s="48">
        <f t="shared" si="0"/>
      </c>
      <c r="S18" s="176"/>
      <c r="T18" s="177"/>
      <c r="U18" s="178"/>
      <c r="V18" s="48">
        <f t="shared" si="1"/>
      </c>
      <c r="W18" s="179"/>
      <c r="X18" s="177"/>
      <c r="Z18" s="157" t="s">
        <v>198</v>
      </c>
      <c r="AA18" s="157">
        <v>9</v>
      </c>
    </row>
    <row r="19" spans="2:27" ht="22.5" customHeight="1">
      <c r="B19" s="36">
        <v>11</v>
      </c>
      <c r="C19" s="203"/>
      <c r="D19" s="170"/>
      <c r="E19" s="37"/>
      <c r="F19" s="169"/>
      <c r="G19" s="173"/>
      <c r="H19" s="173"/>
      <c r="I19" s="173"/>
      <c r="J19" s="173"/>
      <c r="K19" s="172" t="s">
        <v>190</v>
      </c>
      <c r="L19" s="59">
        <v>1</v>
      </c>
      <c r="M19" s="174"/>
      <c r="N19" s="173"/>
      <c r="O19" s="173"/>
      <c r="P19" s="156">
        <f t="shared" si="2"/>
      </c>
      <c r="Q19" s="175"/>
      <c r="R19" s="48">
        <f t="shared" si="0"/>
      </c>
      <c r="S19" s="176"/>
      <c r="T19" s="177"/>
      <c r="U19" s="178"/>
      <c r="V19" s="48">
        <f t="shared" si="1"/>
      </c>
      <c r="W19" s="179"/>
      <c r="X19" s="177"/>
      <c r="Z19" s="157" t="s">
        <v>125</v>
      </c>
      <c r="AA19" s="157">
        <v>10</v>
      </c>
    </row>
    <row r="20" spans="2:27" ht="22.5" customHeight="1">
      <c r="B20" s="36">
        <v>12</v>
      </c>
      <c r="C20" s="203"/>
      <c r="D20" s="170"/>
      <c r="E20" s="37"/>
      <c r="F20" s="169"/>
      <c r="G20" s="173"/>
      <c r="H20" s="173"/>
      <c r="I20" s="173"/>
      <c r="J20" s="173"/>
      <c r="K20" s="172" t="s">
        <v>190</v>
      </c>
      <c r="L20" s="59">
        <v>1</v>
      </c>
      <c r="M20" s="174"/>
      <c r="N20" s="173"/>
      <c r="O20" s="173"/>
      <c r="P20" s="156">
        <f t="shared" si="2"/>
      </c>
      <c r="Q20" s="175"/>
      <c r="R20" s="48">
        <f t="shared" si="0"/>
      </c>
      <c r="S20" s="176"/>
      <c r="T20" s="177"/>
      <c r="U20" s="178"/>
      <c r="V20" s="48">
        <f t="shared" si="1"/>
      </c>
      <c r="W20" s="179"/>
      <c r="X20" s="177"/>
      <c r="Z20" s="157" t="s">
        <v>126</v>
      </c>
      <c r="AA20" s="157">
        <v>11</v>
      </c>
    </row>
    <row r="21" spans="2:27" ht="22.5" customHeight="1">
      <c r="B21" s="36">
        <v>13</v>
      </c>
      <c r="C21" s="203"/>
      <c r="D21" s="170"/>
      <c r="E21" s="37"/>
      <c r="F21" s="169"/>
      <c r="G21" s="173"/>
      <c r="H21" s="173"/>
      <c r="I21" s="173"/>
      <c r="J21" s="173"/>
      <c r="K21" s="172" t="s">
        <v>190</v>
      </c>
      <c r="L21" s="59">
        <v>1</v>
      </c>
      <c r="M21" s="174"/>
      <c r="N21" s="173"/>
      <c r="O21" s="173"/>
      <c r="P21" s="156">
        <f t="shared" si="2"/>
      </c>
      <c r="Q21" s="175"/>
      <c r="R21" s="48">
        <f t="shared" si="0"/>
      </c>
      <c r="S21" s="176"/>
      <c r="T21" s="177"/>
      <c r="U21" s="178"/>
      <c r="V21" s="48">
        <f t="shared" si="1"/>
      </c>
      <c r="W21" s="179"/>
      <c r="X21" s="177"/>
      <c r="Z21" s="157" t="s">
        <v>127</v>
      </c>
      <c r="AA21" s="157">
        <v>12</v>
      </c>
    </row>
    <row r="22" spans="2:27" ht="22.5" customHeight="1">
      <c r="B22" s="36">
        <v>14</v>
      </c>
      <c r="C22" s="203"/>
      <c r="D22" s="170"/>
      <c r="E22" s="37"/>
      <c r="F22" s="169"/>
      <c r="G22" s="173"/>
      <c r="H22" s="173"/>
      <c r="I22" s="173"/>
      <c r="J22" s="173"/>
      <c r="K22" s="172" t="s">
        <v>190</v>
      </c>
      <c r="L22" s="59">
        <v>1</v>
      </c>
      <c r="M22" s="174"/>
      <c r="N22" s="173"/>
      <c r="O22" s="173"/>
      <c r="P22" s="156">
        <f t="shared" si="2"/>
      </c>
      <c r="Q22" s="175"/>
      <c r="R22" s="48">
        <f t="shared" si="0"/>
      </c>
      <c r="S22" s="176"/>
      <c r="T22" s="177"/>
      <c r="U22" s="178"/>
      <c r="V22" s="48">
        <f t="shared" si="1"/>
      </c>
      <c r="W22" s="179"/>
      <c r="X22" s="177"/>
      <c r="Z22" s="157" t="s">
        <v>199</v>
      </c>
      <c r="AA22" s="157">
        <v>13</v>
      </c>
    </row>
    <row r="23" spans="2:27" ht="22.5" customHeight="1">
      <c r="B23" s="36">
        <v>15</v>
      </c>
      <c r="C23" s="203"/>
      <c r="D23" s="170"/>
      <c r="E23" s="37"/>
      <c r="F23" s="169"/>
      <c r="G23" s="173"/>
      <c r="H23" s="173"/>
      <c r="I23" s="173"/>
      <c r="J23" s="173"/>
      <c r="K23" s="172" t="s">
        <v>190</v>
      </c>
      <c r="L23" s="59">
        <v>1</v>
      </c>
      <c r="M23" s="174"/>
      <c r="N23" s="173"/>
      <c r="O23" s="173"/>
      <c r="P23" s="156">
        <f t="shared" si="2"/>
      </c>
      <c r="Q23" s="175"/>
      <c r="R23" s="48">
        <f t="shared" si="0"/>
      </c>
      <c r="S23" s="176"/>
      <c r="T23" s="177"/>
      <c r="U23" s="178"/>
      <c r="V23" s="48">
        <f t="shared" si="1"/>
      </c>
      <c r="W23" s="179"/>
      <c r="X23" s="177"/>
      <c r="Z23" s="157" t="s">
        <v>128</v>
      </c>
      <c r="AA23" s="157">
        <v>14</v>
      </c>
    </row>
    <row r="24" spans="2:27" ht="22.5" customHeight="1">
      <c r="B24" s="36">
        <v>16</v>
      </c>
      <c r="C24" s="203"/>
      <c r="D24" s="170"/>
      <c r="E24" s="37"/>
      <c r="F24" s="169"/>
      <c r="G24" s="173"/>
      <c r="H24" s="173"/>
      <c r="I24" s="173"/>
      <c r="J24" s="173"/>
      <c r="K24" s="172" t="s">
        <v>190</v>
      </c>
      <c r="L24" s="59">
        <v>1</v>
      </c>
      <c r="M24" s="174"/>
      <c r="N24" s="173"/>
      <c r="O24" s="173"/>
      <c r="P24" s="156">
        <f t="shared" si="2"/>
      </c>
      <c r="Q24" s="175"/>
      <c r="R24" s="48">
        <f t="shared" si="0"/>
      </c>
      <c r="S24" s="176"/>
      <c r="T24" s="177"/>
      <c r="U24" s="178"/>
      <c r="V24" s="48">
        <f t="shared" si="1"/>
      </c>
      <c r="W24" s="179"/>
      <c r="X24" s="177"/>
      <c r="Z24" s="157" t="s">
        <v>200</v>
      </c>
      <c r="AA24" s="157">
        <v>15</v>
      </c>
    </row>
    <row r="25" spans="2:27" ht="22.5" customHeight="1">
      <c r="B25" s="36">
        <v>17</v>
      </c>
      <c r="C25" s="203"/>
      <c r="D25" s="170"/>
      <c r="E25" s="37"/>
      <c r="F25" s="169"/>
      <c r="G25" s="173"/>
      <c r="H25" s="173"/>
      <c r="I25" s="173"/>
      <c r="J25" s="173"/>
      <c r="K25" s="172" t="s">
        <v>190</v>
      </c>
      <c r="L25" s="59">
        <v>1</v>
      </c>
      <c r="M25" s="174"/>
      <c r="N25" s="173"/>
      <c r="O25" s="173"/>
      <c r="P25" s="156">
        <f t="shared" si="2"/>
      </c>
      <c r="Q25" s="175"/>
      <c r="R25" s="48">
        <f t="shared" si="0"/>
      </c>
      <c r="S25" s="176"/>
      <c r="T25" s="177"/>
      <c r="U25" s="178"/>
      <c r="V25" s="48">
        <f t="shared" si="1"/>
      </c>
      <c r="W25" s="179"/>
      <c r="X25" s="177"/>
      <c r="Z25" s="157" t="s">
        <v>129</v>
      </c>
      <c r="AA25" s="157">
        <v>16</v>
      </c>
    </row>
    <row r="26" spans="2:27" ht="22.5" customHeight="1">
      <c r="B26" s="36">
        <v>18</v>
      </c>
      <c r="C26" s="203"/>
      <c r="D26" s="170"/>
      <c r="E26" s="37"/>
      <c r="F26" s="169"/>
      <c r="G26" s="173"/>
      <c r="H26" s="173"/>
      <c r="I26" s="173"/>
      <c r="J26" s="173"/>
      <c r="K26" s="172" t="s">
        <v>190</v>
      </c>
      <c r="L26" s="59">
        <v>1</v>
      </c>
      <c r="M26" s="174"/>
      <c r="N26" s="173"/>
      <c r="O26" s="173"/>
      <c r="P26" s="156">
        <f t="shared" si="2"/>
      </c>
      <c r="Q26" s="175"/>
      <c r="R26" s="48">
        <f t="shared" si="0"/>
      </c>
      <c r="S26" s="176"/>
      <c r="T26" s="177"/>
      <c r="U26" s="178"/>
      <c r="V26" s="48">
        <f t="shared" si="1"/>
      </c>
      <c r="W26" s="179"/>
      <c r="X26" s="177"/>
      <c r="Z26" s="157" t="s">
        <v>130</v>
      </c>
      <c r="AA26" s="157">
        <v>17</v>
      </c>
    </row>
    <row r="27" spans="2:27" ht="22.5" customHeight="1">
      <c r="B27" s="36">
        <v>19</v>
      </c>
      <c r="C27" s="203"/>
      <c r="D27" s="170"/>
      <c r="E27" s="37"/>
      <c r="F27" s="169"/>
      <c r="G27" s="173"/>
      <c r="H27" s="173"/>
      <c r="I27" s="173"/>
      <c r="J27" s="173"/>
      <c r="K27" s="172" t="s">
        <v>190</v>
      </c>
      <c r="L27" s="59">
        <v>1</v>
      </c>
      <c r="M27" s="174"/>
      <c r="N27" s="173"/>
      <c r="O27" s="173"/>
      <c r="P27" s="156">
        <f t="shared" si="2"/>
      </c>
      <c r="Q27" s="175"/>
      <c r="R27" s="48">
        <f t="shared" si="0"/>
      </c>
      <c r="S27" s="176"/>
      <c r="T27" s="177"/>
      <c r="U27" s="178"/>
      <c r="V27" s="48">
        <f t="shared" si="1"/>
      </c>
      <c r="W27" s="179"/>
      <c r="X27" s="177"/>
      <c r="Y27" s="51"/>
      <c r="Z27" s="157" t="s">
        <v>131</v>
      </c>
      <c r="AA27" s="157">
        <v>18</v>
      </c>
    </row>
    <row r="28" spans="2:27" ht="22.5" customHeight="1">
      <c r="B28" s="36">
        <v>20</v>
      </c>
      <c r="C28" s="203"/>
      <c r="D28" s="170"/>
      <c r="E28" s="37"/>
      <c r="F28" s="169"/>
      <c r="G28" s="173"/>
      <c r="H28" s="173"/>
      <c r="I28" s="173"/>
      <c r="J28" s="173"/>
      <c r="K28" s="172" t="s">
        <v>190</v>
      </c>
      <c r="L28" s="59">
        <v>1</v>
      </c>
      <c r="M28" s="174"/>
      <c r="N28" s="173"/>
      <c r="O28" s="173"/>
      <c r="P28" s="156">
        <f t="shared" si="2"/>
      </c>
      <c r="Q28" s="175"/>
      <c r="R28" s="48">
        <f t="shared" si="0"/>
      </c>
      <c r="S28" s="176"/>
      <c r="T28" s="177"/>
      <c r="U28" s="178"/>
      <c r="V28" s="48">
        <f t="shared" si="1"/>
      </c>
      <c r="W28" s="179"/>
      <c r="X28" s="177"/>
      <c r="Z28" s="157" t="s">
        <v>132</v>
      </c>
      <c r="AA28" s="157">
        <v>19</v>
      </c>
    </row>
    <row r="29" spans="2:27" ht="22.5" customHeight="1">
      <c r="B29" s="36">
        <v>21</v>
      </c>
      <c r="C29" s="203"/>
      <c r="D29" s="170"/>
      <c r="E29" s="37"/>
      <c r="F29" s="169"/>
      <c r="G29" s="173"/>
      <c r="H29" s="173"/>
      <c r="I29" s="173"/>
      <c r="J29" s="173"/>
      <c r="K29" s="172" t="s">
        <v>190</v>
      </c>
      <c r="L29" s="59">
        <v>1</v>
      </c>
      <c r="M29" s="174"/>
      <c r="N29" s="173"/>
      <c r="O29" s="173"/>
      <c r="P29" s="156">
        <f t="shared" si="2"/>
      </c>
      <c r="Q29" s="175"/>
      <c r="R29" s="48">
        <f t="shared" si="0"/>
      </c>
      <c r="S29" s="176"/>
      <c r="T29" s="177"/>
      <c r="U29" s="178"/>
      <c r="V29" s="48">
        <f t="shared" si="1"/>
      </c>
      <c r="W29" s="179"/>
      <c r="X29" s="177"/>
      <c r="Z29" s="157" t="s">
        <v>133</v>
      </c>
      <c r="AA29" s="157">
        <v>20</v>
      </c>
    </row>
    <row r="30" spans="2:27" ht="22.5" customHeight="1">
      <c r="B30" s="36">
        <v>22</v>
      </c>
      <c r="C30" s="203"/>
      <c r="D30" s="170"/>
      <c r="E30" s="37"/>
      <c r="F30" s="169"/>
      <c r="G30" s="173"/>
      <c r="H30" s="173"/>
      <c r="I30" s="173"/>
      <c r="J30" s="173"/>
      <c r="K30" s="172" t="s">
        <v>190</v>
      </c>
      <c r="L30" s="59">
        <v>1</v>
      </c>
      <c r="M30" s="174"/>
      <c r="N30" s="173"/>
      <c r="O30" s="173"/>
      <c r="P30" s="156">
        <f t="shared" si="2"/>
      </c>
      <c r="Q30" s="175"/>
      <c r="R30" s="48">
        <f t="shared" si="0"/>
      </c>
      <c r="S30" s="176"/>
      <c r="T30" s="177"/>
      <c r="U30" s="178"/>
      <c r="V30" s="48">
        <f t="shared" si="1"/>
      </c>
      <c r="W30" s="179"/>
      <c r="X30" s="177"/>
      <c r="Z30" s="157" t="s">
        <v>134</v>
      </c>
      <c r="AA30" s="157">
        <v>21</v>
      </c>
    </row>
    <row r="31" spans="2:27" ht="22.5" customHeight="1">
      <c r="B31" s="36">
        <v>23</v>
      </c>
      <c r="C31" s="203"/>
      <c r="D31" s="170"/>
      <c r="E31" s="37"/>
      <c r="F31" s="169"/>
      <c r="G31" s="173"/>
      <c r="H31" s="173"/>
      <c r="I31" s="173"/>
      <c r="J31" s="173"/>
      <c r="K31" s="172" t="s">
        <v>190</v>
      </c>
      <c r="L31" s="59">
        <v>1</v>
      </c>
      <c r="M31" s="174"/>
      <c r="N31" s="173"/>
      <c r="O31" s="173"/>
      <c r="P31" s="156">
        <f t="shared" si="2"/>
      </c>
      <c r="Q31" s="175"/>
      <c r="R31" s="48">
        <f t="shared" si="0"/>
      </c>
      <c r="S31" s="176"/>
      <c r="T31" s="177"/>
      <c r="U31" s="178"/>
      <c r="V31" s="48">
        <f t="shared" si="1"/>
      </c>
      <c r="W31" s="179"/>
      <c r="X31" s="177"/>
      <c r="Z31" s="157" t="s">
        <v>201</v>
      </c>
      <c r="AA31" s="157">
        <v>22</v>
      </c>
    </row>
    <row r="32" spans="2:27" ht="22.5" customHeight="1">
      <c r="B32" s="36">
        <v>24</v>
      </c>
      <c r="C32" s="203"/>
      <c r="D32" s="170"/>
      <c r="E32" s="37"/>
      <c r="F32" s="169"/>
      <c r="G32" s="173"/>
      <c r="H32" s="173"/>
      <c r="I32" s="173"/>
      <c r="J32" s="173"/>
      <c r="K32" s="172" t="s">
        <v>190</v>
      </c>
      <c r="L32" s="59">
        <v>1</v>
      </c>
      <c r="M32" s="174"/>
      <c r="N32" s="173"/>
      <c r="O32" s="173"/>
      <c r="P32" s="156">
        <f t="shared" si="2"/>
      </c>
      <c r="Q32" s="175"/>
      <c r="R32" s="48">
        <f t="shared" si="0"/>
      </c>
      <c r="S32" s="176"/>
      <c r="T32" s="177"/>
      <c r="U32" s="178"/>
      <c r="V32" s="48">
        <f t="shared" si="1"/>
      </c>
      <c r="W32" s="179"/>
      <c r="X32" s="177"/>
      <c r="Z32" s="157" t="s">
        <v>135</v>
      </c>
      <c r="AA32" s="157">
        <v>23</v>
      </c>
    </row>
    <row r="33" spans="2:27" ht="22.5" customHeight="1">
      <c r="B33" s="36">
        <v>25</v>
      </c>
      <c r="C33" s="203"/>
      <c r="D33" s="170"/>
      <c r="E33" s="37"/>
      <c r="F33" s="169"/>
      <c r="G33" s="173"/>
      <c r="H33" s="173"/>
      <c r="I33" s="173"/>
      <c r="J33" s="173"/>
      <c r="K33" s="172" t="s">
        <v>190</v>
      </c>
      <c r="L33" s="59">
        <v>1</v>
      </c>
      <c r="M33" s="174"/>
      <c r="N33" s="173"/>
      <c r="O33" s="173"/>
      <c r="P33" s="156">
        <f t="shared" si="2"/>
      </c>
      <c r="Q33" s="175"/>
      <c r="R33" s="48">
        <f t="shared" si="0"/>
      </c>
      <c r="S33" s="176"/>
      <c r="T33" s="177"/>
      <c r="U33" s="178"/>
      <c r="V33" s="48">
        <f t="shared" si="1"/>
      </c>
      <c r="W33" s="179"/>
      <c r="X33" s="177"/>
      <c r="Z33" s="47" t="s">
        <v>202</v>
      </c>
      <c r="AA33" s="157">
        <v>24</v>
      </c>
    </row>
    <row r="34" spans="2:27" ht="22.5" customHeight="1">
      <c r="B34" s="36">
        <v>26</v>
      </c>
      <c r="C34" s="203"/>
      <c r="D34" s="170"/>
      <c r="E34" s="37"/>
      <c r="F34" s="169"/>
      <c r="G34" s="173"/>
      <c r="H34" s="173"/>
      <c r="I34" s="173"/>
      <c r="J34" s="173"/>
      <c r="K34" s="172" t="s">
        <v>190</v>
      </c>
      <c r="L34" s="59">
        <v>1</v>
      </c>
      <c r="M34" s="174"/>
      <c r="N34" s="173"/>
      <c r="O34" s="173"/>
      <c r="P34" s="156">
        <f t="shared" si="2"/>
      </c>
      <c r="Q34" s="175"/>
      <c r="R34" s="48">
        <f t="shared" si="0"/>
      </c>
      <c r="S34" s="176"/>
      <c r="T34" s="177"/>
      <c r="U34" s="178"/>
      <c r="V34" s="48">
        <f t="shared" si="1"/>
      </c>
      <c r="W34" s="179"/>
      <c r="X34" s="177"/>
      <c r="Z34" s="157" t="s">
        <v>136</v>
      </c>
      <c r="AA34" s="157">
        <v>25</v>
      </c>
    </row>
    <row r="35" spans="2:27" ht="22.5" customHeight="1">
      <c r="B35" s="36">
        <v>27</v>
      </c>
      <c r="C35" s="203"/>
      <c r="D35" s="170"/>
      <c r="E35" s="37"/>
      <c r="F35" s="169"/>
      <c r="G35" s="173"/>
      <c r="H35" s="173"/>
      <c r="I35" s="173"/>
      <c r="J35" s="173"/>
      <c r="K35" s="172" t="s">
        <v>190</v>
      </c>
      <c r="L35" s="59">
        <v>1</v>
      </c>
      <c r="M35" s="174"/>
      <c r="N35" s="173"/>
      <c r="O35" s="173"/>
      <c r="P35" s="156">
        <f t="shared" si="2"/>
      </c>
      <c r="Q35" s="175"/>
      <c r="R35" s="48">
        <f t="shared" si="0"/>
      </c>
      <c r="S35" s="176"/>
      <c r="T35" s="177"/>
      <c r="U35" s="178"/>
      <c r="V35" s="48">
        <f t="shared" si="1"/>
      </c>
      <c r="W35" s="179"/>
      <c r="X35" s="177"/>
      <c r="Z35" s="157" t="s">
        <v>137</v>
      </c>
      <c r="AA35" s="157">
        <v>26</v>
      </c>
    </row>
    <row r="36" spans="2:27" ht="22.5" customHeight="1">
      <c r="B36" s="36">
        <v>28</v>
      </c>
      <c r="C36" s="203"/>
      <c r="D36" s="170"/>
      <c r="E36" s="37"/>
      <c r="F36" s="169"/>
      <c r="G36" s="173"/>
      <c r="H36" s="173"/>
      <c r="I36" s="173"/>
      <c r="J36" s="173"/>
      <c r="K36" s="172" t="s">
        <v>190</v>
      </c>
      <c r="L36" s="59">
        <v>1</v>
      </c>
      <c r="M36" s="174"/>
      <c r="N36" s="173"/>
      <c r="O36" s="173"/>
      <c r="P36" s="156">
        <f t="shared" si="2"/>
      </c>
      <c r="Q36" s="175"/>
      <c r="R36" s="48">
        <f t="shared" si="0"/>
      </c>
      <c r="S36" s="176"/>
      <c r="T36" s="177"/>
      <c r="U36" s="178"/>
      <c r="V36" s="48">
        <f t="shared" si="1"/>
      </c>
      <c r="W36" s="179"/>
      <c r="X36" s="177"/>
      <c r="Z36" s="157" t="s">
        <v>138</v>
      </c>
      <c r="AA36" s="157">
        <v>27</v>
      </c>
    </row>
    <row r="37" spans="2:27" ht="22.5" customHeight="1">
      <c r="B37" s="36">
        <v>29</v>
      </c>
      <c r="C37" s="203"/>
      <c r="D37" s="170"/>
      <c r="E37" s="37"/>
      <c r="F37" s="169"/>
      <c r="G37" s="173"/>
      <c r="H37" s="173"/>
      <c r="I37" s="173"/>
      <c r="J37" s="173"/>
      <c r="K37" s="172" t="s">
        <v>190</v>
      </c>
      <c r="L37" s="59">
        <v>1</v>
      </c>
      <c r="M37" s="174"/>
      <c r="N37" s="173"/>
      <c r="O37" s="173"/>
      <c r="P37" s="156">
        <f t="shared" si="2"/>
      </c>
      <c r="Q37" s="175"/>
      <c r="R37" s="48">
        <f t="shared" si="0"/>
      </c>
      <c r="S37" s="176"/>
      <c r="T37" s="177"/>
      <c r="U37" s="178"/>
      <c r="V37" s="48">
        <f t="shared" si="1"/>
      </c>
      <c r="W37" s="179"/>
      <c r="X37" s="177"/>
      <c r="Z37" s="157"/>
      <c r="AA37" s="157"/>
    </row>
    <row r="38" spans="2:27" ht="22.5" customHeight="1">
      <c r="B38" s="36">
        <v>30</v>
      </c>
      <c r="C38" s="203"/>
      <c r="D38" s="170"/>
      <c r="E38" s="37"/>
      <c r="F38" s="169"/>
      <c r="G38" s="173"/>
      <c r="H38" s="173"/>
      <c r="I38" s="173"/>
      <c r="J38" s="173"/>
      <c r="K38" s="172" t="s">
        <v>190</v>
      </c>
      <c r="L38" s="59">
        <v>1</v>
      </c>
      <c r="M38" s="174"/>
      <c r="N38" s="173"/>
      <c r="O38" s="173"/>
      <c r="P38" s="156">
        <f t="shared" si="2"/>
      </c>
      <c r="Q38" s="175"/>
      <c r="R38" s="48">
        <f t="shared" si="0"/>
      </c>
      <c r="S38" s="176"/>
      <c r="T38" s="177"/>
      <c r="U38" s="178"/>
      <c r="V38" s="48">
        <f t="shared" si="1"/>
      </c>
      <c r="W38" s="179"/>
      <c r="X38" s="177"/>
      <c r="Z38" s="50"/>
      <c r="AA38" s="52"/>
    </row>
    <row r="39" spans="2:27" ht="22.5" customHeight="1">
      <c r="B39" s="36">
        <v>31</v>
      </c>
      <c r="C39" s="203"/>
      <c r="D39" s="170"/>
      <c r="E39" s="37"/>
      <c r="F39" s="169"/>
      <c r="G39" s="173"/>
      <c r="H39" s="173"/>
      <c r="I39" s="173"/>
      <c r="J39" s="173"/>
      <c r="K39" s="172" t="s">
        <v>190</v>
      </c>
      <c r="L39" s="59">
        <v>1</v>
      </c>
      <c r="M39" s="174"/>
      <c r="N39" s="173"/>
      <c r="O39" s="173"/>
      <c r="P39" s="156">
        <f t="shared" si="2"/>
      </c>
      <c r="Q39" s="175"/>
      <c r="R39" s="48">
        <f t="shared" si="0"/>
      </c>
      <c r="S39" s="176"/>
      <c r="T39" s="177"/>
      <c r="U39" s="178"/>
      <c r="V39" s="48">
        <f t="shared" si="1"/>
      </c>
      <c r="W39" s="179"/>
      <c r="X39" s="177"/>
      <c r="Z39" s="52"/>
      <c r="AA39" s="52"/>
    </row>
    <row r="40" spans="2:27" ht="22.5" customHeight="1">
      <c r="B40" s="36">
        <v>32</v>
      </c>
      <c r="C40" s="203"/>
      <c r="D40" s="170"/>
      <c r="E40" s="37"/>
      <c r="F40" s="169"/>
      <c r="G40" s="173"/>
      <c r="H40" s="173"/>
      <c r="I40" s="173"/>
      <c r="J40" s="173"/>
      <c r="K40" s="172" t="s">
        <v>190</v>
      </c>
      <c r="L40" s="59">
        <v>1</v>
      </c>
      <c r="M40" s="174"/>
      <c r="N40" s="173"/>
      <c r="O40" s="173"/>
      <c r="P40" s="156">
        <f t="shared" si="2"/>
      </c>
      <c r="Q40" s="175"/>
      <c r="R40" s="48">
        <f t="shared" si="0"/>
      </c>
      <c r="S40" s="176"/>
      <c r="T40" s="177"/>
      <c r="U40" s="178"/>
      <c r="V40" s="48">
        <f t="shared" si="1"/>
      </c>
      <c r="W40" s="179"/>
      <c r="X40" s="177"/>
      <c r="Z40" s="52"/>
      <c r="AA40" s="52"/>
    </row>
    <row r="41" spans="2:27" ht="22.5" customHeight="1">
      <c r="B41" s="36">
        <v>33</v>
      </c>
      <c r="C41" s="203"/>
      <c r="D41" s="170"/>
      <c r="E41" s="37"/>
      <c r="F41" s="169"/>
      <c r="G41" s="173"/>
      <c r="H41" s="173"/>
      <c r="I41" s="173"/>
      <c r="J41" s="173"/>
      <c r="K41" s="172" t="s">
        <v>190</v>
      </c>
      <c r="L41" s="59">
        <v>1</v>
      </c>
      <c r="M41" s="174"/>
      <c r="N41" s="173"/>
      <c r="O41" s="173"/>
      <c r="P41" s="156">
        <f t="shared" si="2"/>
      </c>
      <c r="Q41" s="175"/>
      <c r="R41" s="48">
        <f t="shared" si="0"/>
      </c>
      <c r="S41" s="176"/>
      <c r="T41" s="177"/>
      <c r="U41" s="178"/>
      <c r="V41" s="48">
        <f t="shared" si="1"/>
      </c>
      <c r="W41" s="179"/>
      <c r="X41" s="177"/>
      <c r="Z41" s="49"/>
      <c r="AA41" s="49"/>
    </row>
    <row r="42" spans="2:24" ht="22.5" customHeight="1">
      <c r="B42" s="36">
        <v>34</v>
      </c>
      <c r="C42" s="203"/>
      <c r="D42" s="170"/>
      <c r="E42" s="37"/>
      <c r="F42" s="169"/>
      <c r="G42" s="173"/>
      <c r="H42" s="173"/>
      <c r="I42" s="173"/>
      <c r="J42" s="173"/>
      <c r="K42" s="172" t="s">
        <v>190</v>
      </c>
      <c r="L42" s="59">
        <v>1</v>
      </c>
      <c r="M42" s="174"/>
      <c r="N42" s="173"/>
      <c r="O42" s="173"/>
      <c r="P42" s="156">
        <f t="shared" si="2"/>
      </c>
      <c r="Q42" s="175"/>
      <c r="R42" s="48">
        <f t="shared" si="0"/>
      </c>
      <c r="S42" s="176"/>
      <c r="T42" s="177"/>
      <c r="U42" s="178"/>
      <c r="V42" s="48">
        <f t="shared" si="1"/>
      </c>
      <c r="W42" s="179"/>
      <c r="X42" s="177"/>
    </row>
    <row r="43" spans="2:24" ht="22.5" customHeight="1">
      <c r="B43" s="36">
        <v>35</v>
      </c>
      <c r="C43" s="203"/>
      <c r="D43" s="170"/>
      <c r="E43" s="37"/>
      <c r="F43" s="169"/>
      <c r="G43" s="173"/>
      <c r="H43" s="173"/>
      <c r="I43" s="173"/>
      <c r="J43" s="173"/>
      <c r="K43" s="172" t="s">
        <v>190</v>
      </c>
      <c r="L43" s="59">
        <v>1</v>
      </c>
      <c r="M43" s="174"/>
      <c r="N43" s="173"/>
      <c r="O43" s="173"/>
      <c r="P43" s="156">
        <f t="shared" si="2"/>
      </c>
      <c r="Q43" s="175"/>
      <c r="R43" s="48">
        <f t="shared" si="0"/>
      </c>
      <c r="S43" s="176"/>
      <c r="T43" s="177"/>
      <c r="U43" s="178"/>
      <c r="V43" s="48">
        <f t="shared" si="1"/>
      </c>
      <c r="W43" s="179"/>
      <c r="X43" s="177"/>
    </row>
    <row r="44" spans="2:24" ht="22.5" customHeight="1">
      <c r="B44" s="36">
        <v>36</v>
      </c>
      <c r="C44" s="203"/>
      <c r="D44" s="170"/>
      <c r="E44" s="37"/>
      <c r="F44" s="169"/>
      <c r="G44" s="173"/>
      <c r="H44" s="173"/>
      <c r="I44" s="173"/>
      <c r="J44" s="173"/>
      <c r="K44" s="172" t="s">
        <v>190</v>
      </c>
      <c r="L44" s="59">
        <v>1</v>
      </c>
      <c r="M44" s="174"/>
      <c r="N44" s="173"/>
      <c r="O44" s="173"/>
      <c r="P44" s="156">
        <f t="shared" si="2"/>
      </c>
      <c r="Q44" s="175"/>
      <c r="R44" s="48">
        <f t="shared" si="0"/>
      </c>
      <c r="S44" s="176"/>
      <c r="T44" s="177"/>
      <c r="U44" s="178"/>
      <c r="V44" s="48">
        <f t="shared" si="1"/>
      </c>
      <c r="W44" s="179"/>
      <c r="X44" s="177"/>
    </row>
    <row r="45" spans="2:24" ht="22.5" customHeight="1">
      <c r="B45" s="36">
        <v>37</v>
      </c>
      <c r="C45" s="203"/>
      <c r="D45" s="170"/>
      <c r="E45" s="37"/>
      <c r="F45" s="169"/>
      <c r="G45" s="173"/>
      <c r="H45" s="173"/>
      <c r="I45" s="173"/>
      <c r="J45" s="173"/>
      <c r="K45" s="172" t="s">
        <v>190</v>
      </c>
      <c r="L45" s="59">
        <v>1</v>
      </c>
      <c r="M45" s="174"/>
      <c r="N45" s="173"/>
      <c r="O45" s="173"/>
      <c r="P45" s="156">
        <f t="shared" si="2"/>
      </c>
      <c r="Q45" s="175"/>
      <c r="R45" s="48">
        <f t="shared" si="0"/>
      </c>
      <c r="S45" s="176"/>
      <c r="T45" s="177"/>
      <c r="U45" s="178"/>
      <c r="V45" s="48">
        <f t="shared" si="1"/>
      </c>
      <c r="W45" s="179"/>
      <c r="X45" s="177"/>
    </row>
    <row r="46" spans="2:24" ht="22.5" customHeight="1">
      <c r="B46" s="36">
        <v>38</v>
      </c>
      <c r="C46" s="203"/>
      <c r="D46" s="170"/>
      <c r="E46" s="37"/>
      <c r="F46" s="169"/>
      <c r="G46" s="173"/>
      <c r="H46" s="173"/>
      <c r="I46" s="173"/>
      <c r="J46" s="173"/>
      <c r="K46" s="172" t="s">
        <v>190</v>
      </c>
      <c r="L46" s="59">
        <v>1</v>
      </c>
      <c r="M46" s="174"/>
      <c r="N46" s="173"/>
      <c r="O46" s="173"/>
      <c r="P46" s="156">
        <f t="shared" si="2"/>
      </c>
      <c r="Q46" s="175"/>
      <c r="R46" s="48">
        <f t="shared" si="0"/>
      </c>
      <c r="S46" s="176"/>
      <c r="T46" s="177"/>
      <c r="U46" s="178"/>
      <c r="V46" s="48">
        <f t="shared" si="1"/>
      </c>
      <c r="W46" s="179"/>
      <c r="X46" s="177"/>
    </row>
    <row r="47" spans="2:24" ht="22.5" customHeight="1">
      <c r="B47" s="36">
        <v>39</v>
      </c>
      <c r="C47" s="203"/>
      <c r="D47" s="170"/>
      <c r="E47" s="37"/>
      <c r="F47" s="169"/>
      <c r="G47" s="173"/>
      <c r="H47" s="173"/>
      <c r="I47" s="173"/>
      <c r="J47" s="173"/>
      <c r="K47" s="172" t="s">
        <v>190</v>
      </c>
      <c r="L47" s="59">
        <v>1</v>
      </c>
      <c r="M47" s="174"/>
      <c r="N47" s="173"/>
      <c r="O47" s="173"/>
      <c r="P47" s="156">
        <f t="shared" si="2"/>
      </c>
      <c r="Q47" s="175"/>
      <c r="R47" s="48">
        <f t="shared" si="0"/>
      </c>
      <c r="S47" s="176"/>
      <c r="T47" s="177"/>
      <c r="U47" s="178"/>
      <c r="V47" s="48">
        <f t="shared" si="1"/>
      </c>
      <c r="W47" s="179"/>
      <c r="X47" s="177"/>
    </row>
    <row r="48" spans="2:24" ht="22.5" customHeight="1">
      <c r="B48" s="36">
        <v>40</v>
      </c>
      <c r="C48" s="203"/>
      <c r="D48" s="170"/>
      <c r="E48" s="37"/>
      <c r="F48" s="169"/>
      <c r="G48" s="173"/>
      <c r="H48" s="173"/>
      <c r="I48" s="173"/>
      <c r="J48" s="173"/>
      <c r="K48" s="172" t="s">
        <v>190</v>
      </c>
      <c r="L48" s="59">
        <v>1</v>
      </c>
      <c r="M48" s="174"/>
      <c r="N48" s="173"/>
      <c r="O48" s="173"/>
      <c r="P48" s="156">
        <f t="shared" si="2"/>
      </c>
      <c r="Q48" s="175"/>
      <c r="R48" s="48">
        <f t="shared" si="0"/>
      </c>
      <c r="S48" s="176"/>
      <c r="T48" s="177"/>
      <c r="U48" s="178"/>
      <c r="V48" s="48">
        <f t="shared" si="1"/>
      </c>
      <c r="W48" s="179"/>
      <c r="X48" s="177"/>
    </row>
    <row r="49" spans="2:24" ht="22.5" customHeight="1">
      <c r="B49" s="36">
        <v>41</v>
      </c>
      <c r="C49" s="203"/>
      <c r="D49" s="170"/>
      <c r="E49" s="37"/>
      <c r="F49" s="169"/>
      <c r="G49" s="173"/>
      <c r="H49" s="173"/>
      <c r="I49" s="173"/>
      <c r="J49" s="173"/>
      <c r="K49" s="172" t="s">
        <v>190</v>
      </c>
      <c r="L49" s="59">
        <v>1</v>
      </c>
      <c r="M49" s="174"/>
      <c r="N49" s="173"/>
      <c r="O49" s="173"/>
      <c r="P49" s="156">
        <f t="shared" si="2"/>
      </c>
      <c r="Q49" s="175"/>
      <c r="R49" s="48">
        <f t="shared" si="0"/>
      </c>
      <c r="S49" s="176"/>
      <c r="T49" s="177"/>
      <c r="U49" s="178"/>
      <c r="V49" s="48">
        <f t="shared" si="1"/>
      </c>
      <c r="W49" s="179"/>
      <c r="X49" s="177"/>
    </row>
    <row r="50" spans="2:24" ht="22.5" customHeight="1">
      <c r="B50" s="36">
        <v>42</v>
      </c>
      <c r="C50" s="203"/>
      <c r="D50" s="170"/>
      <c r="E50" s="37"/>
      <c r="F50" s="169"/>
      <c r="G50" s="173"/>
      <c r="H50" s="173"/>
      <c r="I50" s="173"/>
      <c r="J50" s="173"/>
      <c r="K50" s="172" t="s">
        <v>190</v>
      </c>
      <c r="L50" s="59">
        <v>1</v>
      </c>
      <c r="M50" s="174"/>
      <c r="N50" s="173"/>
      <c r="O50" s="173"/>
      <c r="P50" s="156">
        <f t="shared" si="2"/>
      </c>
      <c r="Q50" s="175"/>
      <c r="R50" s="48">
        <f t="shared" si="0"/>
      </c>
      <c r="S50" s="176"/>
      <c r="T50" s="177"/>
      <c r="U50" s="178"/>
      <c r="V50" s="48">
        <f t="shared" si="1"/>
      </c>
      <c r="W50" s="179"/>
      <c r="X50" s="177"/>
    </row>
    <row r="51" spans="2:24" ht="22.5" customHeight="1">
      <c r="B51" s="36">
        <v>43</v>
      </c>
      <c r="C51" s="203"/>
      <c r="D51" s="170"/>
      <c r="E51" s="37"/>
      <c r="F51" s="169"/>
      <c r="G51" s="173"/>
      <c r="H51" s="173"/>
      <c r="I51" s="173"/>
      <c r="J51" s="173"/>
      <c r="K51" s="172" t="s">
        <v>190</v>
      </c>
      <c r="L51" s="59">
        <v>1</v>
      </c>
      <c r="M51" s="174"/>
      <c r="N51" s="173"/>
      <c r="O51" s="173"/>
      <c r="P51" s="156">
        <f t="shared" si="2"/>
      </c>
      <c r="Q51" s="175"/>
      <c r="R51" s="48">
        <f t="shared" si="0"/>
      </c>
      <c r="S51" s="176"/>
      <c r="T51" s="177"/>
      <c r="U51" s="178"/>
      <c r="V51" s="48">
        <f t="shared" si="1"/>
      </c>
      <c r="W51" s="179"/>
      <c r="X51" s="177"/>
    </row>
    <row r="52" spans="2:24" ht="22.5" customHeight="1">
      <c r="B52" s="36">
        <v>44</v>
      </c>
      <c r="C52" s="203"/>
      <c r="D52" s="170"/>
      <c r="E52" s="37"/>
      <c r="F52" s="169"/>
      <c r="G52" s="173"/>
      <c r="H52" s="173"/>
      <c r="I52" s="173"/>
      <c r="J52" s="173"/>
      <c r="K52" s="172" t="s">
        <v>190</v>
      </c>
      <c r="L52" s="59">
        <v>1</v>
      </c>
      <c r="M52" s="174"/>
      <c r="N52" s="173"/>
      <c r="O52" s="173"/>
      <c r="P52" s="156">
        <f t="shared" si="2"/>
      </c>
      <c r="Q52" s="175"/>
      <c r="R52" s="48">
        <f t="shared" si="0"/>
      </c>
      <c r="S52" s="176"/>
      <c r="T52" s="177"/>
      <c r="U52" s="178"/>
      <c r="V52" s="48">
        <f t="shared" si="1"/>
      </c>
      <c r="W52" s="179"/>
      <c r="X52" s="177"/>
    </row>
    <row r="53" spans="2:24" ht="22.5" customHeight="1">
      <c r="B53" s="36">
        <v>45</v>
      </c>
      <c r="C53" s="203"/>
      <c r="D53" s="170"/>
      <c r="E53" s="37"/>
      <c r="F53" s="169"/>
      <c r="G53" s="173"/>
      <c r="H53" s="173"/>
      <c r="I53" s="173"/>
      <c r="J53" s="173"/>
      <c r="K53" s="172" t="s">
        <v>190</v>
      </c>
      <c r="L53" s="59">
        <v>1</v>
      </c>
      <c r="M53" s="174"/>
      <c r="N53" s="173"/>
      <c r="O53" s="173"/>
      <c r="P53" s="156">
        <f t="shared" si="2"/>
      </c>
      <c r="Q53" s="175"/>
      <c r="R53" s="48">
        <f t="shared" si="0"/>
      </c>
      <c r="S53" s="176"/>
      <c r="T53" s="177"/>
      <c r="U53" s="178"/>
      <c r="V53" s="48">
        <f t="shared" si="1"/>
      </c>
      <c r="W53" s="179"/>
      <c r="X53" s="177"/>
    </row>
    <row r="54" spans="2:24" ht="22.5" customHeight="1">
      <c r="B54" s="36">
        <v>46</v>
      </c>
      <c r="C54" s="203"/>
      <c r="D54" s="170"/>
      <c r="E54" s="37"/>
      <c r="F54" s="169"/>
      <c r="G54" s="173"/>
      <c r="H54" s="173"/>
      <c r="I54" s="173"/>
      <c r="J54" s="173"/>
      <c r="K54" s="172" t="s">
        <v>190</v>
      </c>
      <c r="L54" s="59">
        <v>1</v>
      </c>
      <c r="M54" s="174"/>
      <c r="N54" s="173"/>
      <c r="O54" s="173"/>
      <c r="P54" s="156">
        <f t="shared" si="2"/>
      </c>
      <c r="Q54" s="175"/>
      <c r="R54" s="48">
        <f t="shared" si="0"/>
      </c>
      <c r="S54" s="176"/>
      <c r="T54" s="177"/>
      <c r="U54" s="178"/>
      <c r="V54" s="48">
        <f t="shared" si="1"/>
      </c>
      <c r="W54" s="179"/>
      <c r="X54" s="177"/>
    </row>
    <row r="55" spans="2:24" ht="22.5" customHeight="1">
      <c r="B55" s="36">
        <v>47</v>
      </c>
      <c r="C55" s="203"/>
      <c r="D55" s="170"/>
      <c r="E55" s="37"/>
      <c r="F55" s="169"/>
      <c r="G55" s="173"/>
      <c r="H55" s="173"/>
      <c r="I55" s="173"/>
      <c r="J55" s="173"/>
      <c r="K55" s="172" t="s">
        <v>190</v>
      </c>
      <c r="L55" s="59">
        <v>1</v>
      </c>
      <c r="M55" s="174"/>
      <c r="N55" s="173"/>
      <c r="O55" s="173"/>
      <c r="P55" s="156">
        <f t="shared" si="2"/>
      </c>
      <c r="Q55" s="175"/>
      <c r="R55" s="48">
        <f t="shared" si="0"/>
      </c>
      <c r="S55" s="176"/>
      <c r="T55" s="177"/>
      <c r="U55" s="178"/>
      <c r="V55" s="48">
        <f t="shared" si="1"/>
      </c>
      <c r="W55" s="179"/>
      <c r="X55" s="177"/>
    </row>
    <row r="56" spans="2:24" ht="22.5" customHeight="1">
      <c r="B56" s="36">
        <v>48</v>
      </c>
      <c r="C56" s="203"/>
      <c r="D56" s="170"/>
      <c r="E56" s="37"/>
      <c r="F56" s="169"/>
      <c r="G56" s="173"/>
      <c r="H56" s="173"/>
      <c r="I56" s="173"/>
      <c r="J56" s="173"/>
      <c r="K56" s="172" t="s">
        <v>190</v>
      </c>
      <c r="L56" s="59">
        <v>1</v>
      </c>
      <c r="M56" s="174"/>
      <c r="N56" s="173"/>
      <c r="O56" s="173"/>
      <c r="P56" s="156">
        <f t="shared" si="2"/>
      </c>
      <c r="Q56" s="175"/>
      <c r="R56" s="48">
        <f t="shared" si="0"/>
      </c>
      <c r="S56" s="176"/>
      <c r="T56" s="177"/>
      <c r="U56" s="178"/>
      <c r="V56" s="48">
        <f t="shared" si="1"/>
      </c>
      <c r="W56" s="179"/>
      <c r="X56" s="177"/>
    </row>
    <row r="57" spans="2:24" ht="22.5" customHeight="1">
      <c r="B57" s="36">
        <v>49</v>
      </c>
      <c r="C57" s="203"/>
      <c r="D57" s="170"/>
      <c r="E57" s="37"/>
      <c r="F57" s="169"/>
      <c r="G57" s="173"/>
      <c r="H57" s="173"/>
      <c r="I57" s="173"/>
      <c r="J57" s="173"/>
      <c r="K57" s="172" t="s">
        <v>190</v>
      </c>
      <c r="L57" s="59">
        <v>1</v>
      </c>
      <c r="M57" s="174"/>
      <c r="N57" s="173"/>
      <c r="O57" s="173"/>
      <c r="P57" s="156">
        <f t="shared" si="2"/>
      </c>
      <c r="Q57" s="175"/>
      <c r="R57" s="48">
        <f t="shared" si="0"/>
      </c>
      <c r="S57" s="176"/>
      <c r="T57" s="177"/>
      <c r="U57" s="178"/>
      <c r="V57" s="48">
        <f t="shared" si="1"/>
      </c>
      <c r="W57" s="179"/>
      <c r="X57" s="177"/>
    </row>
    <row r="58" spans="2:24" ht="22.5" customHeight="1">
      <c r="B58" s="36">
        <v>50</v>
      </c>
      <c r="C58" s="203"/>
      <c r="D58" s="170"/>
      <c r="E58" s="37"/>
      <c r="F58" s="169"/>
      <c r="G58" s="173"/>
      <c r="H58" s="173"/>
      <c r="I58" s="173"/>
      <c r="J58" s="173"/>
      <c r="K58" s="172" t="s">
        <v>190</v>
      </c>
      <c r="L58" s="59">
        <v>1</v>
      </c>
      <c r="M58" s="174"/>
      <c r="N58" s="173"/>
      <c r="O58" s="173"/>
      <c r="P58" s="156">
        <f t="shared" si="2"/>
      </c>
      <c r="Q58" s="175"/>
      <c r="R58" s="48">
        <f t="shared" si="0"/>
      </c>
      <c r="S58" s="176"/>
      <c r="T58" s="177"/>
      <c r="U58" s="178"/>
      <c r="V58" s="48">
        <f t="shared" si="1"/>
      </c>
      <c r="W58" s="179"/>
      <c r="X58" s="177"/>
    </row>
    <row r="59" spans="2:24" ht="22.5" customHeight="1">
      <c r="B59" s="36">
        <v>51</v>
      </c>
      <c r="C59" s="203"/>
      <c r="D59" s="170"/>
      <c r="E59" s="37"/>
      <c r="F59" s="169"/>
      <c r="G59" s="173"/>
      <c r="H59" s="173"/>
      <c r="I59" s="173"/>
      <c r="J59" s="173"/>
      <c r="K59" s="172" t="s">
        <v>190</v>
      </c>
      <c r="L59" s="59">
        <v>1</v>
      </c>
      <c r="M59" s="174"/>
      <c r="N59" s="173"/>
      <c r="O59" s="173"/>
      <c r="P59" s="156">
        <f t="shared" si="2"/>
      </c>
      <c r="Q59" s="175"/>
      <c r="R59" s="48">
        <f t="shared" si="0"/>
      </c>
      <c r="S59" s="176"/>
      <c r="T59" s="177"/>
      <c r="U59" s="178"/>
      <c r="V59" s="48">
        <f t="shared" si="1"/>
      </c>
      <c r="W59" s="179"/>
      <c r="X59" s="177"/>
    </row>
    <row r="60" spans="2:24" ht="22.5" customHeight="1">
      <c r="B60" s="36">
        <v>52</v>
      </c>
      <c r="C60" s="203"/>
      <c r="D60" s="170"/>
      <c r="E60" s="37"/>
      <c r="F60" s="169"/>
      <c r="G60" s="173"/>
      <c r="H60" s="173"/>
      <c r="I60" s="173"/>
      <c r="J60" s="173"/>
      <c r="K60" s="172" t="s">
        <v>190</v>
      </c>
      <c r="L60" s="59">
        <v>1</v>
      </c>
      <c r="M60" s="174"/>
      <c r="N60" s="173"/>
      <c r="O60" s="173"/>
      <c r="P60" s="156">
        <f t="shared" si="2"/>
      </c>
      <c r="Q60" s="175"/>
      <c r="R60" s="48">
        <f t="shared" si="0"/>
      </c>
      <c r="S60" s="176"/>
      <c r="T60" s="177"/>
      <c r="U60" s="178"/>
      <c r="V60" s="48">
        <f t="shared" si="1"/>
      </c>
      <c r="W60" s="179"/>
      <c r="X60" s="177"/>
    </row>
    <row r="61" spans="2:24" ht="22.5" customHeight="1">
      <c r="B61" s="36">
        <v>53</v>
      </c>
      <c r="C61" s="203"/>
      <c r="D61" s="170"/>
      <c r="E61" s="37"/>
      <c r="F61" s="169"/>
      <c r="G61" s="173"/>
      <c r="H61" s="173"/>
      <c r="I61" s="173"/>
      <c r="J61" s="173"/>
      <c r="K61" s="172" t="s">
        <v>190</v>
      </c>
      <c r="L61" s="59">
        <v>1</v>
      </c>
      <c r="M61" s="174"/>
      <c r="N61" s="173"/>
      <c r="O61" s="173"/>
      <c r="P61" s="156">
        <f t="shared" si="2"/>
      </c>
      <c r="Q61" s="175"/>
      <c r="R61" s="48">
        <f t="shared" si="0"/>
      </c>
      <c r="S61" s="176"/>
      <c r="T61" s="177"/>
      <c r="U61" s="178"/>
      <c r="V61" s="48">
        <f t="shared" si="1"/>
      </c>
      <c r="W61" s="179"/>
      <c r="X61" s="177"/>
    </row>
    <row r="62" spans="2:24" ht="22.5" customHeight="1">
      <c r="B62" s="36">
        <v>54</v>
      </c>
      <c r="C62" s="203"/>
      <c r="D62" s="170"/>
      <c r="E62" s="37"/>
      <c r="F62" s="169"/>
      <c r="G62" s="173"/>
      <c r="H62" s="173"/>
      <c r="I62" s="173"/>
      <c r="J62" s="173"/>
      <c r="K62" s="172" t="s">
        <v>190</v>
      </c>
      <c r="L62" s="59">
        <v>1</v>
      </c>
      <c r="M62" s="174"/>
      <c r="N62" s="173"/>
      <c r="O62" s="173"/>
      <c r="P62" s="156">
        <f t="shared" si="2"/>
      </c>
      <c r="Q62" s="175"/>
      <c r="R62" s="48">
        <f t="shared" si="0"/>
      </c>
      <c r="S62" s="176"/>
      <c r="T62" s="177"/>
      <c r="U62" s="178"/>
      <c r="V62" s="48">
        <f t="shared" si="1"/>
      </c>
      <c r="W62" s="179"/>
      <c r="X62" s="177"/>
    </row>
    <row r="63" spans="2:24" ht="22.5" customHeight="1">
      <c r="B63" s="36">
        <v>55</v>
      </c>
      <c r="C63" s="203"/>
      <c r="D63" s="170"/>
      <c r="E63" s="37"/>
      <c r="F63" s="169"/>
      <c r="G63" s="173"/>
      <c r="H63" s="173"/>
      <c r="I63" s="173"/>
      <c r="J63" s="173"/>
      <c r="K63" s="172" t="s">
        <v>190</v>
      </c>
      <c r="L63" s="59">
        <v>1</v>
      </c>
      <c r="M63" s="174"/>
      <c r="N63" s="173"/>
      <c r="O63" s="173"/>
      <c r="P63" s="156">
        <f t="shared" si="2"/>
      </c>
      <c r="Q63" s="175"/>
      <c r="R63" s="48">
        <f t="shared" si="0"/>
      </c>
      <c r="S63" s="176"/>
      <c r="T63" s="177"/>
      <c r="U63" s="178"/>
      <c r="V63" s="48">
        <f t="shared" si="1"/>
      </c>
      <c r="W63" s="179"/>
      <c r="X63" s="177"/>
    </row>
    <row r="64" spans="2:24" ht="22.5" customHeight="1">
      <c r="B64" s="36">
        <v>56</v>
      </c>
      <c r="C64" s="203"/>
      <c r="D64" s="170"/>
      <c r="E64" s="37"/>
      <c r="F64" s="169"/>
      <c r="G64" s="173"/>
      <c r="H64" s="173"/>
      <c r="I64" s="173"/>
      <c r="J64" s="173"/>
      <c r="K64" s="172" t="s">
        <v>190</v>
      </c>
      <c r="L64" s="59">
        <v>1</v>
      </c>
      <c r="M64" s="174"/>
      <c r="N64" s="173"/>
      <c r="O64" s="173"/>
      <c r="P64" s="156">
        <f t="shared" si="2"/>
      </c>
      <c r="Q64" s="175"/>
      <c r="R64" s="48">
        <f t="shared" si="0"/>
      </c>
      <c r="S64" s="176"/>
      <c r="T64" s="177"/>
      <c r="U64" s="178"/>
      <c r="V64" s="48">
        <f t="shared" si="1"/>
      </c>
      <c r="W64" s="179"/>
      <c r="X64" s="177"/>
    </row>
    <row r="65" spans="2:24" ht="22.5" customHeight="1">
      <c r="B65" s="36">
        <v>57</v>
      </c>
      <c r="C65" s="203"/>
      <c r="D65" s="170"/>
      <c r="E65" s="37"/>
      <c r="F65" s="169"/>
      <c r="G65" s="173"/>
      <c r="H65" s="173"/>
      <c r="I65" s="173"/>
      <c r="J65" s="173"/>
      <c r="K65" s="172" t="s">
        <v>190</v>
      </c>
      <c r="L65" s="59">
        <v>1</v>
      </c>
      <c r="M65" s="174"/>
      <c r="N65" s="173"/>
      <c r="O65" s="173"/>
      <c r="P65" s="156">
        <f t="shared" si="2"/>
      </c>
      <c r="Q65" s="175"/>
      <c r="R65" s="48">
        <f t="shared" si="0"/>
      </c>
      <c r="S65" s="176"/>
      <c r="T65" s="177"/>
      <c r="U65" s="178"/>
      <c r="V65" s="48">
        <f t="shared" si="1"/>
      </c>
      <c r="W65" s="179"/>
      <c r="X65" s="177"/>
    </row>
    <row r="66" spans="2:24" ht="22.5" customHeight="1">
      <c r="B66" s="36">
        <v>58</v>
      </c>
      <c r="C66" s="203"/>
      <c r="D66" s="170"/>
      <c r="E66" s="37"/>
      <c r="F66" s="169"/>
      <c r="G66" s="173"/>
      <c r="H66" s="173"/>
      <c r="I66" s="173"/>
      <c r="J66" s="173"/>
      <c r="K66" s="172" t="s">
        <v>190</v>
      </c>
      <c r="L66" s="59">
        <v>1</v>
      </c>
      <c r="M66" s="174"/>
      <c r="N66" s="173"/>
      <c r="O66" s="173"/>
      <c r="P66" s="156">
        <f t="shared" si="2"/>
      </c>
      <c r="Q66" s="175"/>
      <c r="R66" s="48">
        <f t="shared" si="0"/>
      </c>
      <c r="S66" s="176"/>
      <c r="T66" s="177"/>
      <c r="U66" s="178"/>
      <c r="V66" s="48">
        <f t="shared" si="1"/>
      </c>
      <c r="W66" s="179"/>
      <c r="X66" s="177"/>
    </row>
    <row r="67" spans="2:24" ht="22.5" customHeight="1">
      <c r="B67" s="36">
        <v>59</v>
      </c>
      <c r="C67" s="203"/>
      <c r="D67" s="170"/>
      <c r="E67" s="37"/>
      <c r="F67" s="169"/>
      <c r="G67" s="173"/>
      <c r="H67" s="173"/>
      <c r="I67" s="173"/>
      <c r="J67" s="173"/>
      <c r="K67" s="172" t="s">
        <v>190</v>
      </c>
      <c r="L67" s="59">
        <v>1</v>
      </c>
      <c r="M67" s="174"/>
      <c r="N67" s="173"/>
      <c r="O67" s="173"/>
      <c r="P67" s="156">
        <f t="shared" si="2"/>
      </c>
      <c r="Q67" s="175"/>
      <c r="R67" s="48">
        <f t="shared" si="0"/>
      </c>
      <c r="S67" s="176"/>
      <c r="T67" s="177"/>
      <c r="U67" s="178"/>
      <c r="V67" s="48">
        <f t="shared" si="1"/>
      </c>
      <c r="W67" s="179"/>
      <c r="X67" s="177"/>
    </row>
    <row r="68" spans="2:24" ht="22.5" customHeight="1">
      <c r="B68" s="36">
        <v>60</v>
      </c>
      <c r="C68" s="203"/>
      <c r="D68" s="170"/>
      <c r="E68" s="37"/>
      <c r="F68" s="169"/>
      <c r="G68" s="173"/>
      <c r="H68" s="173"/>
      <c r="I68" s="173"/>
      <c r="J68" s="173"/>
      <c r="K68" s="172" t="s">
        <v>190</v>
      </c>
      <c r="L68" s="59">
        <v>1</v>
      </c>
      <c r="M68" s="174"/>
      <c r="N68" s="173"/>
      <c r="O68" s="173"/>
      <c r="P68" s="156">
        <f t="shared" si="2"/>
      </c>
      <c r="Q68" s="175"/>
      <c r="R68" s="48">
        <f t="shared" si="0"/>
      </c>
      <c r="S68" s="176"/>
      <c r="T68" s="177"/>
      <c r="U68" s="178"/>
      <c r="V68" s="48">
        <f t="shared" si="1"/>
      </c>
      <c r="W68" s="179"/>
      <c r="X68" s="177"/>
    </row>
    <row r="69" spans="2:24" ht="22.5" customHeight="1">
      <c r="B69" s="36">
        <v>61</v>
      </c>
      <c r="C69" s="203"/>
      <c r="D69" s="170"/>
      <c r="E69" s="37"/>
      <c r="F69" s="169"/>
      <c r="G69" s="173"/>
      <c r="H69" s="173"/>
      <c r="I69" s="173"/>
      <c r="J69" s="173"/>
      <c r="K69" s="172" t="s">
        <v>190</v>
      </c>
      <c r="L69" s="59">
        <v>1</v>
      </c>
      <c r="M69" s="174"/>
      <c r="N69" s="173"/>
      <c r="O69" s="173"/>
      <c r="P69" s="156">
        <f t="shared" si="2"/>
      </c>
      <c r="Q69" s="175"/>
      <c r="R69" s="48">
        <f t="shared" si="0"/>
      </c>
      <c r="S69" s="176"/>
      <c r="T69" s="177"/>
      <c r="U69" s="178"/>
      <c r="V69" s="48">
        <f t="shared" si="1"/>
      </c>
      <c r="W69" s="179"/>
      <c r="X69" s="177"/>
    </row>
    <row r="70" spans="2:24" ht="22.5" customHeight="1">
      <c r="B70" s="36">
        <v>62</v>
      </c>
      <c r="C70" s="203"/>
      <c r="D70" s="170"/>
      <c r="E70" s="37"/>
      <c r="F70" s="169"/>
      <c r="G70" s="173"/>
      <c r="H70" s="173"/>
      <c r="I70" s="173"/>
      <c r="J70" s="173"/>
      <c r="K70" s="172" t="s">
        <v>190</v>
      </c>
      <c r="L70" s="59">
        <v>1</v>
      </c>
      <c r="M70" s="174"/>
      <c r="N70" s="173"/>
      <c r="O70" s="173"/>
      <c r="P70" s="156">
        <f t="shared" si="2"/>
      </c>
      <c r="Q70" s="175"/>
      <c r="R70" s="48">
        <f t="shared" si="0"/>
      </c>
      <c r="S70" s="176"/>
      <c r="T70" s="177"/>
      <c r="U70" s="178"/>
      <c r="V70" s="48">
        <f t="shared" si="1"/>
      </c>
      <c r="W70" s="179"/>
      <c r="X70" s="177"/>
    </row>
    <row r="71" spans="2:24" ht="22.5" customHeight="1">
      <c r="B71" s="36">
        <v>63</v>
      </c>
      <c r="C71" s="203"/>
      <c r="D71" s="170"/>
      <c r="E71" s="37"/>
      <c r="F71" s="169"/>
      <c r="G71" s="173"/>
      <c r="H71" s="173"/>
      <c r="I71" s="173"/>
      <c r="J71" s="173"/>
      <c r="K71" s="172" t="s">
        <v>190</v>
      </c>
      <c r="L71" s="59">
        <v>1</v>
      </c>
      <c r="M71" s="174"/>
      <c r="N71" s="173"/>
      <c r="O71" s="173"/>
      <c r="P71" s="156">
        <f t="shared" si="2"/>
      </c>
      <c r="Q71" s="175"/>
      <c r="R71" s="48">
        <f t="shared" si="0"/>
      </c>
      <c r="S71" s="176"/>
      <c r="T71" s="177"/>
      <c r="U71" s="178"/>
      <c r="V71" s="48">
        <f t="shared" si="1"/>
      </c>
      <c r="W71" s="179"/>
      <c r="X71" s="177"/>
    </row>
    <row r="72" spans="2:24" ht="22.5" customHeight="1">
      <c r="B72" s="36">
        <v>64</v>
      </c>
      <c r="C72" s="203"/>
      <c r="D72" s="170"/>
      <c r="E72" s="37"/>
      <c r="F72" s="169"/>
      <c r="G72" s="173"/>
      <c r="H72" s="173"/>
      <c r="I72" s="173"/>
      <c r="J72" s="173"/>
      <c r="K72" s="172" t="s">
        <v>190</v>
      </c>
      <c r="L72" s="59">
        <v>1</v>
      </c>
      <c r="M72" s="174"/>
      <c r="N72" s="173"/>
      <c r="O72" s="173"/>
      <c r="P72" s="156">
        <f t="shared" si="2"/>
      </c>
      <c r="Q72" s="175"/>
      <c r="R72" s="48">
        <f t="shared" si="0"/>
      </c>
      <c r="S72" s="176"/>
      <c r="T72" s="177"/>
      <c r="U72" s="178"/>
      <c r="V72" s="48">
        <f t="shared" si="1"/>
      </c>
      <c r="W72" s="179"/>
      <c r="X72" s="177"/>
    </row>
    <row r="73" spans="2:24" ht="22.5" customHeight="1">
      <c r="B73" s="36">
        <v>65</v>
      </c>
      <c r="C73" s="203"/>
      <c r="D73" s="170"/>
      <c r="E73" s="37"/>
      <c r="F73" s="169"/>
      <c r="G73" s="173"/>
      <c r="H73" s="173"/>
      <c r="I73" s="173"/>
      <c r="J73" s="173"/>
      <c r="K73" s="172" t="s">
        <v>190</v>
      </c>
      <c r="L73" s="59">
        <v>1</v>
      </c>
      <c r="M73" s="174"/>
      <c r="N73" s="173"/>
      <c r="O73" s="173"/>
      <c r="P73" s="156">
        <f t="shared" si="2"/>
      </c>
      <c r="Q73" s="175"/>
      <c r="R73" s="48">
        <f aca="true" t="shared" si="3" ref="R73:R136">IF(Q73="","",VLOOKUP(Q73,$Z$9:$AA$40,2,))</f>
      </c>
      <c r="S73" s="176"/>
      <c r="T73" s="177"/>
      <c r="U73" s="178"/>
      <c r="V73" s="48">
        <f aca="true" t="shared" si="4" ref="V73:V136">IF(U73="","",VLOOKUP(U73,$Z$9:$AA$40,2,))</f>
      </c>
      <c r="W73" s="179"/>
      <c r="X73" s="177"/>
    </row>
    <row r="74" spans="2:24" ht="22.5" customHeight="1">
      <c r="B74" s="36">
        <v>66</v>
      </c>
      <c r="C74" s="203"/>
      <c r="D74" s="170"/>
      <c r="E74" s="37"/>
      <c r="F74" s="169"/>
      <c r="G74" s="173"/>
      <c r="H74" s="173"/>
      <c r="I74" s="173"/>
      <c r="J74" s="173"/>
      <c r="K74" s="172" t="s">
        <v>190</v>
      </c>
      <c r="L74" s="59">
        <v>1</v>
      </c>
      <c r="M74" s="174"/>
      <c r="N74" s="173"/>
      <c r="O74" s="173"/>
      <c r="P74" s="156">
        <f aca="true" t="shared" si="5" ref="P74:P137">IF(G74="","",$B$3)</f>
      </c>
      <c r="Q74" s="175"/>
      <c r="R74" s="48">
        <f t="shared" si="3"/>
      </c>
      <c r="S74" s="176"/>
      <c r="T74" s="177"/>
      <c r="U74" s="178"/>
      <c r="V74" s="48">
        <f t="shared" si="4"/>
      </c>
      <c r="W74" s="179"/>
      <c r="X74" s="177"/>
    </row>
    <row r="75" spans="2:24" ht="22.5" customHeight="1">
      <c r="B75" s="36">
        <v>67</v>
      </c>
      <c r="C75" s="203"/>
      <c r="D75" s="170"/>
      <c r="E75" s="37"/>
      <c r="F75" s="169"/>
      <c r="G75" s="173"/>
      <c r="H75" s="173"/>
      <c r="I75" s="173"/>
      <c r="J75" s="173"/>
      <c r="K75" s="172" t="s">
        <v>190</v>
      </c>
      <c r="L75" s="59">
        <v>1</v>
      </c>
      <c r="M75" s="174"/>
      <c r="N75" s="173"/>
      <c r="O75" s="173"/>
      <c r="P75" s="156">
        <f t="shared" si="5"/>
      </c>
      <c r="Q75" s="175"/>
      <c r="R75" s="48">
        <f t="shared" si="3"/>
      </c>
      <c r="S75" s="176"/>
      <c r="T75" s="177"/>
      <c r="U75" s="178"/>
      <c r="V75" s="48">
        <f t="shared" si="4"/>
      </c>
      <c r="W75" s="179"/>
      <c r="X75" s="177"/>
    </row>
    <row r="76" spans="2:24" ht="22.5" customHeight="1">
      <c r="B76" s="36">
        <v>68</v>
      </c>
      <c r="C76" s="203"/>
      <c r="D76" s="170"/>
      <c r="E76" s="37"/>
      <c r="F76" s="169"/>
      <c r="G76" s="173"/>
      <c r="H76" s="173"/>
      <c r="I76" s="173"/>
      <c r="J76" s="173"/>
      <c r="K76" s="172" t="s">
        <v>190</v>
      </c>
      <c r="L76" s="59">
        <v>1</v>
      </c>
      <c r="M76" s="174"/>
      <c r="N76" s="173"/>
      <c r="O76" s="173"/>
      <c r="P76" s="156">
        <f t="shared" si="5"/>
      </c>
      <c r="Q76" s="175"/>
      <c r="R76" s="48">
        <f t="shared" si="3"/>
      </c>
      <c r="S76" s="176"/>
      <c r="T76" s="177"/>
      <c r="U76" s="178"/>
      <c r="V76" s="48">
        <f t="shared" si="4"/>
      </c>
      <c r="W76" s="179"/>
      <c r="X76" s="177"/>
    </row>
    <row r="77" spans="2:24" ht="22.5" customHeight="1">
      <c r="B77" s="36">
        <v>69</v>
      </c>
      <c r="C77" s="203"/>
      <c r="D77" s="170"/>
      <c r="E77" s="37"/>
      <c r="F77" s="169"/>
      <c r="G77" s="173"/>
      <c r="H77" s="173"/>
      <c r="I77" s="173"/>
      <c r="J77" s="173"/>
      <c r="K77" s="172" t="s">
        <v>190</v>
      </c>
      <c r="L77" s="59">
        <v>1</v>
      </c>
      <c r="M77" s="174"/>
      <c r="N77" s="173"/>
      <c r="O77" s="173"/>
      <c r="P77" s="156">
        <f t="shared" si="5"/>
      </c>
      <c r="Q77" s="175"/>
      <c r="R77" s="48">
        <f t="shared" si="3"/>
      </c>
      <c r="S77" s="176"/>
      <c r="T77" s="177"/>
      <c r="U77" s="178"/>
      <c r="V77" s="48">
        <f t="shared" si="4"/>
      </c>
      <c r="W77" s="179"/>
      <c r="X77" s="177"/>
    </row>
    <row r="78" spans="2:24" ht="22.5" customHeight="1">
      <c r="B78" s="36">
        <v>70</v>
      </c>
      <c r="C78" s="203"/>
      <c r="D78" s="170"/>
      <c r="E78" s="37"/>
      <c r="F78" s="169"/>
      <c r="G78" s="173"/>
      <c r="H78" s="173"/>
      <c r="I78" s="173"/>
      <c r="J78" s="173"/>
      <c r="K78" s="172" t="s">
        <v>190</v>
      </c>
      <c r="L78" s="59">
        <v>1</v>
      </c>
      <c r="M78" s="174"/>
      <c r="N78" s="173"/>
      <c r="O78" s="173"/>
      <c r="P78" s="156">
        <f t="shared" si="5"/>
      </c>
      <c r="Q78" s="175"/>
      <c r="R78" s="48">
        <f t="shared" si="3"/>
      </c>
      <c r="S78" s="176"/>
      <c r="T78" s="177"/>
      <c r="U78" s="178"/>
      <c r="V78" s="48">
        <f t="shared" si="4"/>
      </c>
      <c r="W78" s="179"/>
      <c r="X78" s="177"/>
    </row>
    <row r="79" spans="2:24" ht="22.5" customHeight="1">
      <c r="B79" s="36">
        <v>71</v>
      </c>
      <c r="C79" s="203"/>
      <c r="D79" s="170"/>
      <c r="E79" s="37"/>
      <c r="F79" s="169"/>
      <c r="G79" s="173"/>
      <c r="H79" s="173"/>
      <c r="I79" s="173"/>
      <c r="J79" s="173"/>
      <c r="K79" s="172" t="s">
        <v>190</v>
      </c>
      <c r="L79" s="59">
        <v>1</v>
      </c>
      <c r="M79" s="174"/>
      <c r="N79" s="173"/>
      <c r="O79" s="173"/>
      <c r="P79" s="156">
        <f t="shared" si="5"/>
      </c>
      <c r="Q79" s="175"/>
      <c r="R79" s="48">
        <f t="shared" si="3"/>
      </c>
      <c r="S79" s="176"/>
      <c r="T79" s="177"/>
      <c r="U79" s="178"/>
      <c r="V79" s="48">
        <f t="shared" si="4"/>
      </c>
      <c r="W79" s="179"/>
      <c r="X79" s="177"/>
    </row>
    <row r="80" spans="2:24" ht="22.5" customHeight="1">
      <c r="B80" s="36">
        <v>72</v>
      </c>
      <c r="C80" s="203"/>
      <c r="D80" s="170"/>
      <c r="E80" s="37"/>
      <c r="F80" s="169"/>
      <c r="G80" s="173"/>
      <c r="H80" s="173"/>
      <c r="I80" s="173"/>
      <c r="J80" s="173"/>
      <c r="K80" s="172" t="s">
        <v>190</v>
      </c>
      <c r="L80" s="59">
        <v>1</v>
      </c>
      <c r="M80" s="174"/>
      <c r="N80" s="173"/>
      <c r="O80" s="173"/>
      <c r="P80" s="156">
        <f t="shared" si="5"/>
      </c>
      <c r="Q80" s="175"/>
      <c r="R80" s="48">
        <f t="shared" si="3"/>
      </c>
      <c r="S80" s="176"/>
      <c r="T80" s="177"/>
      <c r="U80" s="178"/>
      <c r="V80" s="48">
        <f t="shared" si="4"/>
      </c>
      <c r="W80" s="179"/>
      <c r="X80" s="177"/>
    </row>
    <row r="81" spans="2:24" ht="22.5" customHeight="1">
      <c r="B81" s="36">
        <v>73</v>
      </c>
      <c r="C81" s="203"/>
      <c r="D81" s="170"/>
      <c r="E81" s="37"/>
      <c r="F81" s="169"/>
      <c r="G81" s="173"/>
      <c r="H81" s="173"/>
      <c r="I81" s="173"/>
      <c r="J81" s="173"/>
      <c r="K81" s="172" t="s">
        <v>190</v>
      </c>
      <c r="L81" s="59">
        <v>1</v>
      </c>
      <c r="M81" s="174"/>
      <c r="N81" s="173"/>
      <c r="O81" s="173"/>
      <c r="P81" s="156">
        <f t="shared" si="5"/>
      </c>
      <c r="Q81" s="175"/>
      <c r="R81" s="48">
        <f t="shared" si="3"/>
      </c>
      <c r="S81" s="176"/>
      <c r="T81" s="177"/>
      <c r="U81" s="178"/>
      <c r="V81" s="48">
        <f t="shared" si="4"/>
      </c>
      <c r="W81" s="179"/>
      <c r="X81" s="177"/>
    </row>
    <row r="82" spans="2:24" ht="22.5" customHeight="1">
      <c r="B82" s="36">
        <v>74</v>
      </c>
      <c r="C82" s="203"/>
      <c r="D82" s="170"/>
      <c r="E82" s="37"/>
      <c r="F82" s="169"/>
      <c r="G82" s="173"/>
      <c r="H82" s="173"/>
      <c r="I82" s="173"/>
      <c r="J82" s="173"/>
      <c r="K82" s="172" t="s">
        <v>190</v>
      </c>
      <c r="L82" s="59">
        <v>1</v>
      </c>
      <c r="M82" s="174"/>
      <c r="N82" s="173"/>
      <c r="O82" s="173"/>
      <c r="P82" s="156">
        <f t="shared" si="5"/>
      </c>
      <c r="Q82" s="175"/>
      <c r="R82" s="48">
        <f t="shared" si="3"/>
      </c>
      <c r="S82" s="176"/>
      <c r="T82" s="177"/>
      <c r="U82" s="178"/>
      <c r="V82" s="48">
        <f t="shared" si="4"/>
      </c>
      <c r="W82" s="179"/>
      <c r="X82" s="177"/>
    </row>
    <row r="83" spans="2:24" ht="22.5" customHeight="1">
      <c r="B83" s="36">
        <v>75</v>
      </c>
      <c r="C83" s="203"/>
      <c r="D83" s="170"/>
      <c r="E83" s="37"/>
      <c r="F83" s="169"/>
      <c r="G83" s="173"/>
      <c r="H83" s="173"/>
      <c r="I83" s="173"/>
      <c r="J83" s="173"/>
      <c r="K83" s="172" t="s">
        <v>190</v>
      </c>
      <c r="L83" s="59">
        <v>1</v>
      </c>
      <c r="M83" s="174"/>
      <c r="N83" s="173"/>
      <c r="O83" s="173"/>
      <c r="P83" s="156">
        <f t="shared" si="5"/>
      </c>
      <c r="Q83" s="175"/>
      <c r="R83" s="48">
        <f t="shared" si="3"/>
      </c>
      <c r="S83" s="176"/>
      <c r="T83" s="177"/>
      <c r="U83" s="178"/>
      <c r="V83" s="48">
        <f t="shared" si="4"/>
      </c>
      <c r="W83" s="179"/>
      <c r="X83" s="177"/>
    </row>
    <row r="84" spans="2:24" ht="22.5" customHeight="1">
      <c r="B84" s="36">
        <v>76</v>
      </c>
      <c r="C84" s="203"/>
      <c r="D84" s="170"/>
      <c r="E84" s="37"/>
      <c r="F84" s="169"/>
      <c r="G84" s="173"/>
      <c r="H84" s="173"/>
      <c r="I84" s="173"/>
      <c r="J84" s="173"/>
      <c r="K84" s="172" t="s">
        <v>190</v>
      </c>
      <c r="L84" s="59">
        <v>1</v>
      </c>
      <c r="M84" s="174"/>
      <c r="N84" s="173"/>
      <c r="O84" s="173"/>
      <c r="P84" s="156">
        <f t="shared" si="5"/>
      </c>
      <c r="Q84" s="175"/>
      <c r="R84" s="48">
        <f t="shared" si="3"/>
      </c>
      <c r="S84" s="176"/>
      <c r="T84" s="177"/>
      <c r="U84" s="178"/>
      <c r="V84" s="48">
        <f t="shared" si="4"/>
      </c>
      <c r="W84" s="179"/>
      <c r="X84" s="177"/>
    </row>
    <row r="85" spans="2:24" ht="22.5" customHeight="1">
      <c r="B85" s="36">
        <v>77</v>
      </c>
      <c r="C85" s="203"/>
      <c r="D85" s="170"/>
      <c r="E85" s="37"/>
      <c r="F85" s="169"/>
      <c r="G85" s="173"/>
      <c r="H85" s="173"/>
      <c r="I85" s="173"/>
      <c r="J85" s="173"/>
      <c r="K85" s="172" t="s">
        <v>190</v>
      </c>
      <c r="L85" s="59">
        <v>1</v>
      </c>
      <c r="M85" s="174"/>
      <c r="N85" s="173"/>
      <c r="O85" s="173"/>
      <c r="P85" s="156">
        <f t="shared" si="5"/>
      </c>
      <c r="Q85" s="175"/>
      <c r="R85" s="48">
        <f t="shared" si="3"/>
      </c>
      <c r="S85" s="176"/>
      <c r="T85" s="177"/>
      <c r="U85" s="178"/>
      <c r="V85" s="48">
        <f t="shared" si="4"/>
      </c>
      <c r="W85" s="179"/>
      <c r="X85" s="177"/>
    </row>
    <row r="86" spans="2:24" ht="22.5" customHeight="1">
      <c r="B86" s="36">
        <v>78</v>
      </c>
      <c r="C86" s="203"/>
      <c r="D86" s="170"/>
      <c r="E86" s="37"/>
      <c r="F86" s="169"/>
      <c r="G86" s="173"/>
      <c r="H86" s="173"/>
      <c r="I86" s="173"/>
      <c r="J86" s="173"/>
      <c r="K86" s="172" t="s">
        <v>190</v>
      </c>
      <c r="L86" s="59">
        <v>1</v>
      </c>
      <c r="M86" s="174"/>
      <c r="N86" s="173"/>
      <c r="O86" s="173"/>
      <c r="P86" s="156">
        <f t="shared" si="5"/>
      </c>
      <c r="Q86" s="175"/>
      <c r="R86" s="48">
        <f t="shared" si="3"/>
      </c>
      <c r="S86" s="176"/>
      <c r="T86" s="177"/>
      <c r="U86" s="178"/>
      <c r="V86" s="48">
        <f t="shared" si="4"/>
      </c>
      <c r="W86" s="179"/>
      <c r="X86" s="177"/>
    </row>
    <row r="87" spans="2:24" ht="22.5" customHeight="1">
      <c r="B87" s="36">
        <v>79</v>
      </c>
      <c r="C87" s="203"/>
      <c r="D87" s="170"/>
      <c r="E87" s="37"/>
      <c r="F87" s="169"/>
      <c r="G87" s="173"/>
      <c r="H87" s="173"/>
      <c r="I87" s="173"/>
      <c r="J87" s="173"/>
      <c r="K87" s="172" t="s">
        <v>190</v>
      </c>
      <c r="L87" s="59">
        <v>1</v>
      </c>
      <c r="M87" s="174"/>
      <c r="N87" s="173"/>
      <c r="O87" s="173"/>
      <c r="P87" s="156">
        <f t="shared" si="5"/>
      </c>
      <c r="Q87" s="175"/>
      <c r="R87" s="48">
        <f t="shared" si="3"/>
      </c>
      <c r="S87" s="176"/>
      <c r="T87" s="177"/>
      <c r="U87" s="178"/>
      <c r="V87" s="48">
        <f t="shared" si="4"/>
      </c>
      <c r="W87" s="179"/>
      <c r="X87" s="177"/>
    </row>
    <row r="88" spans="2:24" ht="22.5" customHeight="1">
      <c r="B88" s="36">
        <v>80</v>
      </c>
      <c r="C88" s="203"/>
      <c r="D88" s="170"/>
      <c r="E88" s="37"/>
      <c r="F88" s="169"/>
      <c r="G88" s="173"/>
      <c r="H88" s="173"/>
      <c r="I88" s="173"/>
      <c r="J88" s="173"/>
      <c r="K88" s="172" t="s">
        <v>190</v>
      </c>
      <c r="L88" s="59">
        <v>1</v>
      </c>
      <c r="M88" s="174"/>
      <c r="N88" s="173"/>
      <c r="O88" s="173"/>
      <c r="P88" s="156">
        <f t="shared" si="5"/>
      </c>
      <c r="Q88" s="175"/>
      <c r="R88" s="48">
        <f t="shared" si="3"/>
      </c>
      <c r="S88" s="176"/>
      <c r="T88" s="177"/>
      <c r="U88" s="178"/>
      <c r="V88" s="48">
        <f t="shared" si="4"/>
      </c>
      <c r="W88" s="179"/>
      <c r="X88" s="177"/>
    </row>
    <row r="89" spans="2:24" ht="22.5" customHeight="1">
      <c r="B89" s="36">
        <v>81</v>
      </c>
      <c r="C89" s="203"/>
      <c r="D89" s="170"/>
      <c r="E89" s="37"/>
      <c r="F89" s="169"/>
      <c r="G89" s="173"/>
      <c r="H89" s="173"/>
      <c r="I89" s="173"/>
      <c r="J89" s="173"/>
      <c r="K89" s="172" t="s">
        <v>190</v>
      </c>
      <c r="L89" s="59">
        <v>1</v>
      </c>
      <c r="M89" s="174"/>
      <c r="N89" s="173"/>
      <c r="O89" s="173"/>
      <c r="P89" s="156">
        <f t="shared" si="5"/>
      </c>
      <c r="Q89" s="175"/>
      <c r="R89" s="48">
        <f t="shared" si="3"/>
      </c>
      <c r="S89" s="176"/>
      <c r="T89" s="177"/>
      <c r="U89" s="178"/>
      <c r="V89" s="48">
        <f t="shared" si="4"/>
      </c>
      <c r="W89" s="179"/>
      <c r="X89" s="177"/>
    </row>
    <row r="90" spans="2:24" ht="22.5" customHeight="1">
      <c r="B90" s="36">
        <v>82</v>
      </c>
      <c r="C90" s="203"/>
      <c r="D90" s="170"/>
      <c r="E90" s="37"/>
      <c r="F90" s="169"/>
      <c r="G90" s="173"/>
      <c r="H90" s="173"/>
      <c r="I90" s="173"/>
      <c r="J90" s="173"/>
      <c r="K90" s="172" t="s">
        <v>190</v>
      </c>
      <c r="L90" s="59">
        <v>1</v>
      </c>
      <c r="M90" s="174"/>
      <c r="N90" s="173"/>
      <c r="O90" s="173"/>
      <c r="P90" s="156">
        <f t="shared" si="5"/>
      </c>
      <c r="Q90" s="175"/>
      <c r="R90" s="48">
        <f t="shared" si="3"/>
      </c>
      <c r="S90" s="176"/>
      <c r="T90" s="177"/>
      <c r="U90" s="178"/>
      <c r="V90" s="48">
        <f t="shared" si="4"/>
      </c>
      <c r="W90" s="179"/>
      <c r="X90" s="177"/>
    </row>
    <row r="91" spans="2:24" ht="22.5" customHeight="1">
      <c r="B91" s="36">
        <v>83</v>
      </c>
      <c r="C91" s="203"/>
      <c r="D91" s="170"/>
      <c r="E91" s="37"/>
      <c r="F91" s="169"/>
      <c r="G91" s="173"/>
      <c r="H91" s="173"/>
      <c r="I91" s="173"/>
      <c r="J91" s="173"/>
      <c r="K91" s="172" t="s">
        <v>190</v>
      </c>
      <c r="L91" s="59">
        <v>1</v>
      </c>
      <c r="M91" s="174"/>
      <c r="N91" s="173"/>
      <c r="O91" s="173"/>
      <c r="P91" s="156">
        <f t="shared" si="5"/>
      </c>
      <c r="Q91" s="175"/>
      <c r="R91" s="48">
        <f t="shared" si="3"/>
      </c>
      <c r="S91" s="176"/>
      <c r="T91" s="177"/>
      <c r="U91" s="178"/>
      <c r="V91" s="48">
        <f t="shared" si="4"/>
      </c>
      <c r="W91" s="179"/>
      <c r="X91" s="177"/>
    </row>
    <row r="92" spans="2:24" ht="22.5" customHeight="1">
      <c r="B92" s="36">
        <v>84</v>
      </c>
      <c r="C92" s="203"/>
      <c r="D92" s="170"/>
      <c r="E92" s="37"/>
      <c r="F92" s="169"/>
      <c r="G92" s="173"/>
      <c r="H92" s="173"/>
      <c r="I92" s="173"/>
      <c r="J92" s="173"/>
      <c r="K92" s="172" t="s">
        <v>190</v>
      </c>
      <c r="L92" s="59">
        <v>1</v>
      </c>
      <c r="M92" s="174"/>
      <c r="N92" s="173"/>
      <c r="O92" s="173"/>
      <c r="P92" s="156">
        <f t="shared" si="5"/>
      </c>
      <c r="Q92" s="175"/>
      <c r="R92" s="48">
        <f t="shared" si="3"/>
      </c>
      <c r="S92" s="176"/>
      <c r="T92" s="177"/>
      <c r="U92" s="178"/>
      <c r="V92" s="48">
        <f t="shared" si="4"/>
      </c>
      <c r="W92" s="179"/>
      <c r="X92" s="177"/>
    </row>
    <row r="93" spans="2:24" ht="22.5" customHeight="1">
      <c r="B93" s="36">
        <v>85</v>
      </c>
      <c r="C93" s="203"/>
      <c r="D93" s="170"/>
      <c r="E93" s="37"/>
      <c r="F93" s="169"/>
      <c r="G93" s="173"/>
      <c r="H93" s="173"/>
      <c r="I93" s="173"/>
      <c r="J93" s="173"/>
      <c r="K93" s="172" t="s">
        <v>190</v>
      </c>
      <c r="L93" s="59">
        <v>1</v>
      </c>
      <c r="M93" s="174"/>
      <c r="N93" s="173"/>
      <c r="O93" s="173"/>
      <c r="P93" s="156">
        <f t="shared" si="5"/>
      </c>
      <c r="Q93" s="175"/>
      <c r="R93" s="48">
        <f t="shared" si="3"/>
      </c>
      <c r="S93" s="176"/>
      <c r="T93" s="177"/>
      <c r="U93" s="178"/>
      <c r="V93" s="48">
        <f t="shared" si="4"/>
      </c>
      <c r="W93" s="179"/>
      <c r="X93" s="177"/>
    </row>
    <row r="94" spans="2:24" ht="22.5" customHeight="1">
      <c r="B94" s="36">
        <v>86</v>
      </c>
      <c r="C94" s="203"/>
      <c r="D94" s="170"/>
      <c r="E94" s="37"/>
      <c r="F94" s="169"/>
      <c r="G94" s="173"/>
      <c r="H94" s="173"/>
      <c r="I94" s="173"/>
      <c r="J94" s="173"/>
      <c r="K94" s="172" t="s">
        <v>190</v>
      </c>
      <c r="L94" s="59">
        <v>1</v>
      </c>
      <c r="M94" s="174"/>
      <c r="N94" s="173"/>
      <c r="O94" s="173"/>
      <c r="P94" s="156">
        <f t="shared" si="5"/>
      </c>
      <c r="Q94" s="175"/>
      <c r="R94" s="48">
        <f t="shared" si="3"/>
      </c>
      <c r="S94" s="176"/>
      <c r="T94" s="177"/>
      <c r="U94" s="178"/>
      <c r="V94" s="48">
        <f t="shared" si="4"/>
      </c>
      <c r="W94" s="179"/>
      <c r="X94" s="177"/>
    </row>
    <row r="95" spans="2:24" ht="22.5" customHeight="1">
      <c r="B95" s="36">
        <v>87</v>
      </c>
      <c r="C95" s="203"/>
      <c r="D95" s="170"/>
      <c r="E95" s="37"/>
      <c r="F95" s="169"/>
      <c r="G95" s="173"/>
      <c r="H95" s="173"/>
      <c r="I95" s="173"/>
      <c r="J95" s="173"/>
      <c r="K95" s="172" t="s">
        <v>190</v>
      </c>
      <c r="L95" s="59">
        <v>1</v>
      </c>
      <c r="M95" s="174"/>
      <c r="N95" s="173"/>
      <c r="O95" s="173"/>
      <c r="P95" s="156">
        <f t="shared" si="5"/>
      </c>
      <c r="Q95" s="175"/>
      <c r="R95" s="48">
        <f t="shared" si="3"/>
      </c>
      <c r="S95" s="176"/>
      <c r="T95" s="177"/>
      <c r="U95" s="178"/>
      <c r="V95" s="48">
        <f t="shared" si="4"/>
      </c>
      <c r="W95" s="179"/>
      <c r="X95" s="177"/>
    </row>
    <row r="96" spans="2:24" ht="22.5" customHeight="1">
      <c r="B96" s="36">
        <v>88</v>
      </c>
      <c r="C96" s="203"/>
      <c r="D96" s="170"/>
      <c r="E96" s="37"/>
      <c r="F96" s="169"/>
      <c r="G96" s="173"/>
      <c r="H96" s="173"/>
      <c r="I96" s="173"/>
      <c r="J96" s="173"/>
      <c r="K96" s="172" t="s">
        <v>190</v>
      </c>
      <c r="L96" s="59">
        <v>1</v>
      </c>
      <c r="M96" s="174"/>
      <c r="N96" s="173"/>
      <c r="O96" s="173"/>
      <c r="P96" s="156">
        <f t="shared" si="5"/>
      </c>
      <c r="Q96" s="175"/>
      <c r="R96" s="48">
        <f t="shared" si="3"/>
      </c>
      <c r="S96" s="176"/>
      <c r="T96" s="177"/>
      <c r="U96" s="178"/>
      <c r="V96" s="48">
        <f t="shared" si="4"/>
      </c>
      <c r="W96" s="179"/>
      <c r="X96" s="177"/>
    </row>
    <row r="97" spans="2:24" ht="22.5" customHeight="1">
      <c r="B97" s="36">
        <v>89</v>
      </c>
      <c r="C97" s="203"/>
      <c r="D97" s="170"/>
      <c r="E97" s="37"/>
      <c r="F97" s="169"/>
      <c r="G97" s="173"/>
      <c r="H97" s="173"/>
      <c r="I97" s="173"/>
      <c r="J97" s="173"/>
      <c r="K97" s="172" t="s">
        <v>190</v>
      </c>
      <c r="L97" s="59">
        <v>1</v>
      </c>
      <c r="M97" s="174"/>
      <c r="N97" s="173"/>
      <c r="O97" s="173"/>
      <c r="P97" s="156">
        <f t="shared" si="5"/>
      </c>
      <c r="Q97" s="175"/>
      <c r="R97" s="48">
        <f t="shared" si="3"/>
      </c>
      <c r="S97" s="176"/>
      <c r="T97" s="177"/>
      <c r="U97" s="178"/>
      <c r="V97" s="48">
        <f t="shared" si="4"/>
      </c>
      <c r="W97" s="179"/>
      <c r="X97" s="177"/>
    </row>
    <row r="98" spans="2:24" ht="22.5" customHeight="1">
      <c r="B98" s="36">
        <v>90</v>
      </c>
      <c r="C98" s="203"/>
      <c r="D98" s="170"/>
      <c r="E98" s="37"/>
      <c r="F98" s="169"/>
      <c r="G98" s="173"/>
      <c r="H98" s="173"/>
      <c r="I98" s="173"/>
      <c r="J98" s="173"/>
      <c r="K98" s="172" t="s">
        <v>190</v>
      </c>
      <c r="L98" s="59">
        <v>1</v>
      </c>
      <c r="M98" s="174"/>
      <c r="N98" s="173"/>
      <c r="O98" s="173"/>
      <c r="P98" s="156">
        <f t="shared" si="5"/>
      </c>
      <c r="Q98" s="175"/>
      <c r="R98" s="48">
        <f t="shared" si="3"/>
      </c>
      <c r="S98" s="176"/>
      <c r="T98" s="177"/>
      <c r="U98" s="178"/>
      <c r="V98" s="48">
        <f t="shared" si="4"/>
      </c>
      <c r="W98" s="179"/>
      <c r="X98" s="177"/>
    </row>
    <row r="99" spans="2:24" ht="22.5" customHeight="1">
      <c r="B99" s="36">
        <v>91</v>
      </c>
      <c r="C99" s="203"/>
      <c r="D99" s="170"/>
      <c r="E99" s="37"/>
      <c r="F99" s="169"/>
      <c r="G99" s="173"/>
      <c r="H99" s="173"/>
      <c r="I99" s="173"/>
      <c r="J99" s="173"/>
      <c r="K99" s="172" t="s">
        <v>190</v>
      </c>
      <c r="L99" s="59">
        <v>1</v>
      </c>
      <c r="M99" s="174"/>
      <c r="N99" s="173"/>
      <c r="O99" s="173"/>
      <c r="P99" s="156">
        <f t="shared" si="5"/>
      </c>
      <c r="Q99" s="175"/>
      <c r="R99" s="48">
        <f t="shared" si="3"/>
      </c>
      <c r="S99" s="176"/>
      <c r="T99" s="177"/>
      <c r="U99" s="178"/>
      <c r="V99" s="48">
        <f t="shared" si="4"/>
      </c>
      <c r="W99" s="179"/>
      <c r="X99" s="177"/>
    </row>
    <row r="100" spans="2:24" ht="22.5" customHeight="1">
      <c r="B100" s="36">
        <v>92</v>
      </c>
      <c r="C100" s="203"/>
      <c r="D100" s="170"/>
      <c r="E100" s="37"/>
      <c r="F100" s="169"/>
      <c r="G100" s="173"/>
      <c r="H100" s="173"/>
      <c r="I100" s="173"/>
      <c r="J100" s="173"/>
      <c r="K100" s="172" t="s">
        <v>190</v>
      </c>
      <c r="L100" s="59">
        <v>1</v>
      </c>
      <c r="M100" s="174"/>
      <c r="N100" s="173"/>
      <c r="O100" s="173"/>
      <c r="P100" s="156">
        <f t="shared" si="5"/>
      </c>
      <c r="Q100" s="175"/>
      <c r="R100" s="48">
        <f t="shared" si="3"/>
      </c>
      <c r="S100" s="176"/>
      <c r="T100" s="177"/>
      <c r="U100" s="178"/>
      <c r="V100" s="48">
        <f t="shared" si="4"/>
      </c>
      <c r="W100" s="179"/>
      <c r="X100" s="177"/>
    </row>
    <row r="101" spans="2:24" ht="22.5" customHeight="1">
      <c r="B101" s="36">
        <v>93</v>
      </c>
      <c r="C101" s="203"/>
      <c r="D101" s="170"/>
      <c r="E101" s="37"/>
      <c r="F101" s="169"/>
      <c r="G101" s="173"/>
      <c r="H101" s="173"/>
      <c r="I101" s="173"/>
      <c r="J101" s="173"/>
      <c r="K101" s="172" t="s">
        <v>190</v>
      </c>
      <c r="L101" s="59">
        <v>1</v>
      </c>
      <c r="M101" s="174"/>
      <c r="N101" s="173"/>
      <c r="O101" s="173"/>
      <c r="P101" s="156">
        <f t="shared" si="5"/>
      </c>
      <c r="Q101" s="175"/>
      <c r="R101" s="48">
        <f t="shared" si="3"/>
      </c>
      <c r="S101" s="176"/>
      <c r="T101" s="177"/>
      <c r="U101" s="178"/>
      <c r="V101" s="48">
        <f t="shared" si="4"/>
      </c>
      <c r="W101" s="179"/>
      <c r="X101" s="177"/>
    </row>
    <row r="102" spans="2:24" ht="22.5" customHeight="1">
      <c r="B102" s="36">
        <v>94</v>
      </c>
      <c r="C102" s="203"/>
      <c r="D102" s="170"/>
      <c r="E102" s="37"/>
      <c r="F102" s="169"/>
      <c r="G102" s="173"/>
      <c r="H102" s="173"/>
      <c r="I102" s="173"/>
      <c r="J102" s="173"/>
      <c r="K102" s="172" t="s">
        <v>190</v>
      </c>
      <c r="L102" s="59">
        <v>1</v>
      </c>
      <c r="M102" s="174"/>
      <c r="N102" s="173"/>
      <c r="O102" s="173"/>
      <c r="P102" s="156">
        <f t="shared" si="5"/>
      </c>
      <c r="Q102" s="175"/>
      <c r="R102" s="48">
        <f t="shared" si="3"/>
      </c>
      <c r="S102" s="176"/>
      <c r="T102" s="177"/>
      <c r="U102" s="178"/>
      <c r="V102" s="48">
        <f t="shared" si="4"/>
      </c>
      <c r="W102" s="179"/>
      <c r="X102" s="177"/>
    </row>
    <row r="103" spans="2:24" ht="22.5" customHeight="1">
      <c r="B103" s="36">
        <v>95</v>
      </c>
      <c r="C103" s="203"/>
      <c r="D103" s="170"/>
      <c r="E103" s="37"/>
      <c r="F103" s="169"/>
      <c r="G103" s="173"/>
      <c r="H103" s="173"/>
      <c r="I103" s="173"/>
      <c r="J103" s="173"/>
      <c r="K103" s="172" t="s">
        <v>190</v>
      </c>
      <c r="L103" s="59">
        <v>1</v>
      </c>
      <c r="M103" s="174"/>
      <c r="N103" s="173"/>
      <c r="O103" s="173"/>
      <c r="P103" s="156">
        <f t="shared" si="5"/>
      </c>
      <c r="Q103" s="175"/>
      <c r="R103" s="48">
        <f t="shared" si="3"/>
      </c>
      <c r="S103" s="176"/>
      <c r="T103" s="177"/>
      <c r="U103" s="178"/>
      <c r="V103" s="48">
        <f t="shared" si="4"/>
      </c>
      <c r="W103" s="179"/>
      <c r="X103" s="177"/>
    </row>
    <row r="104" spans="2:24" ht="22.5" customHeight="1">
      <c r="B104" s="36">
        <v>96</v>
      </c>
      <c r="C104" s="203"/>
      <c r="D104" s="170"/>
      <c r="E104" s="37"/>
      <c r="F104" s="169"/>
      <c r="G104" s="173"/>
      <c r="H104" s="173"/>
      <c r="I104" s="173"/>
      <c r="J104" s="173"/>
      <c r="K104" s="172" t="s">
        <v>190</v>
      </c>
      <c r="L104" s="59">
        <v>1</v>
      </c>
      <c r="M104" s="174"/>
      <c r="N104" s="173"/>
      <c r="O104" s="173"/>
      <c r="P104" s="156">
        <f t="shared" si="5"/>
      </c>
      <c r="Q104" s="175"/>
      <c r="R104" s="48">
        <f t="shared" si="3"/>
      </c>
      <c r="S104" s="176"/>
      <c r="T104" s="177"/>
      <c r="U104" s="178"/>
      <c r="V104" s="48">
        <f t="shared" si="4"/>
      </c>
      <c r="W104" s="179"/>
      <c r="X104" s="177"/>
    </row>
    <row r="105" spans="2:24" ht="22.5" customHeight="1">
      <c r="B105" s="36">
        <v>97</v>
      </c>
      <c r="C105" s="203"/>
      <c r="D105" s="170"/>
      <c r="E105" s="37"/>
      <c r="F105" s="169"/>
      <c r="G105" s="173"/>
      <c r="H105" s="173"/>
      <c r="I105" s="173"/>
      <c r="J105" s="173"/>
      <c r="K105" s="172" t="s">
        <v>190</v>
      </c>
      <c r="L105" s="59">
        <v>1</v>
      </c>
      <c r="M105" s="174"/>
      <c r="N105" s="173"/>
      <c r="O105" s="173"/>
      <c r="P105" s="156">
        <f t="shared" si="5"/>
      </c>
      <c r="Q105" s="175"/>
      <c r="R105" s="48">
        <f t="shared" si="3"/>
      </c>
      <c r="S105" s="176"/>
      <c r="T105" s="177"/>
      <c r="U105" s="178"/>
      <c r="V105" s="48">
        <f t="shared" si="4"/>
      </c>
      <c r="W105" s="179"/>
      <c r="X105" s="177"/>
    </row>
    <row r="106" spans="2:24" ht="22.5" customHeight="1">
      <c r="B106" s="36">
        <v>98</v>
      </c>
      <c r="C106" s="203"/>
      <c r="D106" s="170"/>
      <c r="E106" s="37"/>
      <c r="F106" s="169"/>
      <c r="G106" s="173"/>
      <c r="H106" s="173"/>
      <c r="I106" s="173"/>
      <c r="J106" s="173"/>
      <c r="K106" s="172" t="s">
        <v>190</v>
      </c>
      <c r="L106" s="59">
        <v>1</v>
      </c>
      <c r="M106" s="174"/>
      <c r="N106" s="173"/>
      <c r="O106" s="173"/>
      <c r="P106" s="156">
        <f t="shared" si="5"/>
      </c>
      <c r="Q106" s="175"/>
      <c r="R106" s="48">
        <f t="shared" si="3"/>
      </c>
      <c r="S106" s="176"/>
      <c r="T106" s="177"/>
      <c r="U106" s="178"/>
      <c r="V106" s="48">
        <f t="shared" si="4"/>
      </c>
      <c r="W106" s="179"/>
      <c r="X106" s="177"/>
    </row>
    <row r="107" spans="2:24" ht="22.5" customHeight="1">
      <c r="B107" s="36">
        <v>99</v>
      </c>
      <c r="C107" s="203"/>
      <c r="D107" s="170"/>
      <c r="E107" s="37"/>
      <c r="F107" s="169"/>
      <c r="G107" s="173"/>
      <c r="H107" s="173"/>
      <c r="I107" s="173"/>
      <c r="J107" s="173"/>
      <c r="K107" s="172" t="s">
        <v>190</v>
      </c>
      <c r="L107" s="59">
        <v>1</v>
      </c>
      <c r="M107" s="174"/>
      <c r="N107" s="173"/>
      <c r="O107" s="173"/>
      <c r="P107" s="156">
        <f t="shared" si="5"/>
      </c>
      <c r="Q107" s="175"/>
      <c r="R107" s="48">
        <f t="shared" si="3"/>
      </c>
      <c r="S107" s="176"/>
      <c r="T107" s="177"/>
      <c r="U107" s="178"/>
      <c r="V107" s="48">
        <f t="shared" si="4"/>
      </c>
      <c r="W107" s="179"/>
      <c r="X107" s="177"/>
    </row>
    <row r="108" spans="2:24" ht="22.5" customHeight="1">
      <c r="B108" s="36">
        <v>100</v>
      </c>
      <c r="C108" s="203"/>
      <c r="D108" s="170"/>
      <c r="E108" s="37"/>
      <c r="F108" s="169"/>
      <c r="G108" s="173"/>
      <c r="H108" s="173"/>
      <c r="I108" s="173"/>
      <c r="J108" s="173"/>
      <c r="K108" s="172" t="s">
        <v>190</v>
      </c>
      <c r="L108" s="59">
        <v>1</v>
      </c>
      <c r="M108" s="174"/>
      <c r="N108" s="173"/>
      <c r="O108" s="173"/>
      <c r="P108" s="156">
        <f t="shared" si="5"/>
      </c>
      <c r="Q108" s="175"/>
      <c r="R108" s="48">
        <f t="shared" si="3"/>
      </c>
      <c r="S108" s="176"/>
      <c r="T108" s="177"/>
      <c r="U108" s="178"/>
      <c r="V108" s="48">
        <f t="shared" si="4"/>
      </c>
      <c r="W108" s="179"/>
      <c r="X108" s="177"/>
    </row>
    <row r="109" spans="2:24" ht="22.5" customHeight="1">
      <c r="B109" s="36">
        <v>101</v>
      </c>
      <c r="C109" s="203"/>
      <c r="D109" s="170"/>
      <c r="E109" s="37"/>
      <c r="F109" s="169"/>
      <c r="G109" s="173"/>
      <c r="H109" s="173"/>
      <c r="I109" s="173"/>
      <c r="J109" s="173"/>
      <c r="K109" s="172" t="s">
        <v>190</v>
      </c>
      <c r="L109" s="59">
        <v>1</v>
      </c>
      <c r="M109" s="174"/>
      <c r="N109" s="173"/>
      <c r="O109" s="173"/>
      <c r="P109" s="156">
        <f t="shared" si="5"/>
      </c>
      <c r="Q109" s="175"/>
      <c r="R109" s="48">
        <f t="shared" si="3"/>
      </c>
      <c r="S109" s="176"/>
      <c r="T109" s="177"/>
      <c r="U109" s="178"/>
      <c r="V109" s="48">
        <f t="shared" si="4"/>
      </c>
      <c r="W109" s="179"/>
      <c r="X109" s="177"/>
    </row>
    <row r="110" spans="2:24" ht="22.5" customHeight="1">
      <c r="B110" s="36">
        <v>102</v>
      </c>
      <c r="C110" s="203"/>
      <c r="D110" s="170"/>
      <c r="E110" s="37"/>
      <c r="F110" s="169"/>
      <c r="G110" s="173"/>
      <c r="H110" s="173"/>
      <c r="I110" s="173"/>
      <c r="J110" s="173"/>
      <c r="K110" s="172" t="s">
        <v>190</v>
      </c>
      <c r="L110" s="59">
        <v>1</v>
      </c>
      <c r="M110" s="174"/>
      <c r="N110" s="173"/>
      <c r="O110" s="173"/>
      <c r="P110" s="156">
        <f t="shared" si="5"/>
      </c>
      <c r="Q110" s="175"/>
      <c r="R110" s="48">
        <f t="shared" si="3"/>
      </c>
      <c r="S110" s="176"/>
      <c r="T110" s="177"/>
      <c r="U110" s="178"/>
      <c r="V110" s="48">
        <f t="shared" si="4"/>
      </c>
      <c r="W110" s="179"/>
      <c r="X110" s="177"/>
    </row>
    <row r="111" spans="2:24" ht="22.5" customHeight="1">
      <c r="B111" s="36">
        <v>103</v>
      </c>
      <c r="C111" s="203"/>
      <c r="D111" s="170"/>
      <c r="E111" s="37"/>
      <c r="F111" s="169"/>
      <c r="G111" s="173"/>
      <c r="H111" s="173"/>
      <c r="I111" s="173"/>
      <c r="J111" s="173"/>
      <c r="K111" s="172" t="s">
        <v>190</v>
      </c>
      <c r="L111" s="59">
        <v>1</v>
      </c>
      <c r="M111" s="174"/>
      <c r="N111" s="173"/>
      <c r="O111" s="173"/>
      <c r="P111" s="156">
        <f t="shared" si="5"/>
      </c>
      <c r="Q111" s="175"/>
      <c r="R111" s="48">
        <f t="shared" si="3"/>
      </c>
      <c r="S111" s="176"/>
      <c r="T111" s="177"/>
      <c r="U111" s="178"/>
      <c r="V111" s="48">
        <f t="shared" si="4"/>
      </c>
      <c r="W111" s="179"/>
      <c r="X111" s="177"/>
    </row>
    <row r="112" spans="2:24" ht="22.5" customHeight="1">
      <c r="B112" s="36">
        <v>104</v>
      </c>
      <c r="C112" s="203"/>
      <c r="D112" s="170"/>
      <c r="E112" s="37"/>
      <c r="F112" s="169"/>
      <c r="G112" s="173"/>
      <c r="H112" s="173"/>
      <c r="I112" s="173"/>
      <c r="J112" s="173"/>
      <c r="K112" s="172" t="s">
        <v>190</v>
      </c>
      <c r="L112" s="59">
        <v>1</v>
      </c>
      <c r="M112" s="174"/>
      <c r="N112" s="173"/>
      <c r="O112" s="173"/>
      <c r="P112" s="156">
        <f t="shared" si="5"/>
      </c>
      <c r="Q112" s="175"/>
      <c r="R112" s="48">
        <f t="shared" si="3"/>
      </c>
      <c r="S112" s="176"/>
      <c r="T112" s="177"/>
      <c r="U112" s="178"/>
      <c r="V112" s="48">
        <f t="shared" si="4"/>
      </c>
      <c r="W112" s="179"/>
      <c r="X112" s="177"/>
    </row>
    <row r="113" spans="2:24" ht="22.5" customHeight="1">
      <c r="B113" s="36">
        <v>105</v>
      </c>
      <c r="C113" s="203"/>
      <c r="D113" s="170"/>
      <c r="E113" s="37"/>
      <c r="F113" s="169"/>
      <c r="G113" s="173"/>
      <c r="H113" s="173"/>
      <c r="I113" s="173"/>
      <c r="J113" s="173"/>
      <c r="K113" s="172" t="s">
        <v>190</v>
      </c>
      <c r="L113" s="59">
        <v>1</v>
      </c>
      <c r="M113" s="174"/>
      <c r="N113" s="173"/>
      <c r="O113" s="173"/>
      <c r="P113" s="156">
        <f t="shared" si="5"/>
      </c>
      <c r="Q113" s="175"/>
      <c r="R113" s="48">
        <f t="shared" si="3"/>
      </c>
      <c r="S113" s="176"/>
      <c r="T113" s="177"/>
      <c r="U113" s="178"/>
      <c r="V113" s="48">
        <f t="shared" si="4"/>
      </c>
      <c r="W113" s="179"/>
      <c r="X113" s="177"/>
    </row>
    <row r="114" spans="2:24" ht="22.5" customHeight="1">
      <c r="B114" s="36">
        <v>106</v>
      </c>
      <c r="C114" s="203"/>
      <c r="D114" s="170"/>
      <c r="E114" s="37"/>
      <c r="F114" s="169"/>
      <c r="G114" s="173"/>
      <c r="H114" s="173"/>
      <c r="I114" s="173"/>
      <c r="J114" s="173"/>
      <c r="K114" s="172" t="s">
        <v>190</v>
      </c>
      <c r="L114" s="59">
        <v>1</v>
      </c>
      <c r="M114" s="174"/>
      <c r="N114" s="173"/>
      <c r="O114" s="173"/>
      <c r="P114" s="156">
        <f t="shared" si="5"/>
      </c>
      <c r="Q114" s="175"/>
      <c r="R114" s="48">
        <f t="shared" si="3"/>
      </c>
      <c r="S114" s="176"/>
      <c r="T114" s="177"/>
      <c r="U114" s="178"/>
      <c r="V114" s="48">
        <f t="shared" si="4"/>
      </c>
      <c r="W114" s="179"/>
      <c r="X114" s="177"/>
    </row>
    <row r="115" spans="2:24" ht="22.5" customHeight="1">
      <c r="B115" s="36">
        <v>107</v>
      </c>
      <c r="C115" s="203"/>
      <c r="D115" s="170"/>
      <c r="E115" s="37"/>
      <c r="F115" s="169"/>
      <c r="G115" s="173"/>
      <c r="H115" s="173"/>
      <c r="I115" s="173"/>
      <c r="J115" s="173"/>
      <c r="K115" s="172" t="s">
        <v>190</v>
      </c>
      <c r="L115" s="59">
        <v>1</v>
      </c>
      <c r="M115" s="174"/>
      <c r="N115" s="173"/>
      <c r="O115" s="173"/>
      <c r="P115" s="156">
        <f t="shared" si="5"/>
      </c>
      <c r="Q115" s="175"/>
      <c r="R115" s="48">
        <f t="shared" si="3"/>
      </c>
      <c r="S115" s="176"/>
      <c r="T115" s="177"/>
      <c r="U115" s="178"/>
      <c r="V115" s="48">
        <f t="shared" si="4"/>
      </c>
      <c r="W115" s="179"/>
      <c r="X115" s="177"/>
    </row>
    <row r="116" spans="2:24" ht="22.5" customHeight="1">
      <c r="B116" s="36">
        <v>108</v>
      </c>
      <c r="C116" s="203"/>
      <c r="D116" s="170"/>
      <c r="E116" s="37"/>
      <c r="F116" s="169"/>
      <c r="G116" s="173"/>
      <c r="H116" s="173"/>
      <c r="I116" s="173"/>
      <c r="J116" s="173"/>
      <c r="K116" s="172" t="s">
        <v>190</v>
      </c>
      <c r="L116" s="59">
        <v>1</v>
      </c>
      <c r="M116" s="174"/>
      <c r="N116" s="173"/>
      <c r="O116" s="173"/>
      <c r="P116" s="156">
        <f t="shared" si="5"/>
      </c>
      <c r="Q116" s="175"/>
      <c r="R116" s="48">
        <f t="shared" si="3"/>
      </c>
      <c r="S116" s="176"/>
      <c r="T116" s="177"/>
      <c r="U116" s="178"/>
      <c r="V116" s="48">
        <f t="shared" si="4"/>
      </c>
      <c r="W116" s="179"/>
      <c r="X116" s="177"/>
    </row>
    <row r="117" spans="2:24" ht="22.5" customHeight="1">
      <c r="B117" s="36">
        <v>109</v>
      </c>
      <c r="C117" s="203"/>
      <c r="D117" s="170"/>
      <c r="E117" s="37"/>
      <c r="F117" s="169"/>
      <c r="G117" s="173"/>
      <c r="H117" s="173"/>
      <c r="I117" s="173"/>
      <c r="J117" s="173"/>
      <c r="K117" s="172" t="s">
        <v>190</v>
      </c>
      <c r="L117" s="59">
        <v>1</v>
      </c>
      <c r="M117" s="174"/>
      <c r="N117" s="173"/>
      <c r="O117" s="173"/>
      <c r="P117" s="156">
        <f t="shared" si="5"/>
      </c>
      <c r="Q117" s="175"/>
      <c r="R117" s="48">
        <f t="shared" si="3"/>
      </c>
      <c r="S117" s="176"/>
      <c r="T117" s="177"/>
      <c r="U117" s="178"/>
      <c r="V117" s="48">
        <f t="shared" si="4"/>
      </c>
      <c r="W117" s="179"/>
      <c r="X117" s="177"/>
    </row>
    <row r="118" spans="2:24" ht="22.5" customHeight="1">
      <c r="B118" s="36">
        <v>110</v>
      </c>
      <c r="C118" s="203"/>
      <c r="D118" s="170"/>
      <c r="E118" s="37"/>
      <c r="F118" s="169"/>
      <c r="G118" s="173"/>
      <c r="H118" s="173"/>
      <c r="I118" s="173"/>
      <c r="J118" s="173"/>
      <c r="K118" s="172" t="s">
        <v>190</v>
      </c>
      <c r="L118" s="59">
        <v>1</v>
      </c>
      <c r="M118" s="174"/>
      <c r="N118" s="173"/>
      <c r="O118" s="173"/>
      <c r="P118" s="156">
        <f t="shared" si="5"/>
      </c>
      <c r="Q118" s="175"/>
      <c r="R118" s="48">
        <f t="shared" si="3"/>
      </c>
      <c r="S118" s="176"/>
      <c r="T118" s="177"/>
      <c r="U118" s="178"/>
      <c r="V118" s="48">
        <f t="shared" si="4"/>
      </c>
      <c r="W118" s="179"/>
      <c r="X118" s="177"/>
    </row>
    <row r="119" spans="2:24" ht="22.5" customHeight="1">
      <c r="B119" s="36">
        <v>111</v>
      </c>
      <c r="C119" s="203"/>
      <c r="D119" s="170"/>
      <c r="E119" s="37"/>
      <c r="F119" s="169"/>
      <c r="G119" s="173"/>
      <c r="H119" s="173"/>
      <c r="I119" s="173"/>
      <c r="J119" s="173"/>
      <c r="K119" s="172" t="s">
        <v>190</v>
      </c>
      <c r="L119" s="59">
        <v>1</v>
      </c>
      <c r="M119" s="174"/>
      <c r="N119" s="173"/>
      <c r="O119" s="173"/>
      <c r="P119" s="156">
        <f t="shared" si="5"/>
      </c>
      <c r="Q119" s="175"/>
      <c r="R119" s="48">
        <f t="shared" si="3"/>
      </c>
      <c r="S119" s="176"/>
      <c r="T119" s="177"/>
      <c r="U119" s="178"/>
      <c r="V119" s="48">
        <f t="shared" si="4"/>
      </c>
      <c r="W119" s="179"/>
      <c r="X119" s="177"/>
    </row>
    <row r="120" spans="2:24" ht="22.5" customHeight="1">
      <c r="B120" s="36">
        <v>112</v>
      </c>
      <c r="C120" s="203"/>
      <c r="D120" s="170"/>
      <c r="E120" s="37"/>
      <c r="F120" s="169"/>
      <c r="G120" s="173"/>
      <c r="H120" s="173"/>
      <c r="I120" s="173"/>
      <c r="J120" s="173"/>
      <c r="K120" s="172" t="s">
        <v>190</v>
      </c>
      <c r="L120" s="59">
        <v>1</v>
      </c>
      <c r="M120" s="174"/>
      <c r="N120" s="173"/>
      <c r="O120" s="173"/>
      <c r="P120" s="156">
        <f t="shared" si="5"/>
      </c>
      <c r="Q120" s="175"/>
      <c r="R120" s="48">
        <f t="shared" si="3"/>
      </c>
      <c r="S120" s="176"/>
      <c r="T120" s="177"/>
      <c r="U120" s="178"/>
      <c r="V120" s="48">
        <f t="shared" si="4"/>
      </c>
      <c r="W120" s="179"/>
      <c r="X120" s="177"/>
    </row>
    <row r="121" spans="2:24" ht="22.5" customHeight="1">
      <c r="B121" s="36">
        <v>113</v>
      </c>
      <c r="C121" s="203"/>
      <c r="D121" s="170"/>
      <c r="E121" s="37"/>
      <c r="F121" s="169"/>
      <c r="G121" s="173"/>
      <c r="H121" s="173"/>
      <c r="I121" s="173"/>
      <c r="J121" s="173"/>
      <c r="K121" s="172" t="s">
        <v>190</v>
      </c>
      <c r="L121" s="59">
        <v>1</v>
      </c>
      <c r="M121" s="174"/>
      <c r="N121" s="173"/>
      <c r="O121" s="173"/>
      <c r="P121" s="156">
        <f t="shared" si="5"/>
      </c>
      <c r="Q121" s="175"/>
      <c r="R121" s="48">
        <f t="shared" si="3"/>
      </c>
      <c r="S121" s="176"/>
      <c r="T121" s="177"/>
      <c r="U121" s="178"/>
      <c r="V121" s="48">
        <f t="shared" si="4"/>
      </c>
      <c r="W121" s="179"/>
      <c r="X121" s="177"/>
    </row>
    <row r="122" spans="2:24" ht="22.5" customHeight="1">
      <c r="B122" s="36">
        <v>114</v>
      </c>
      <c r="C122" s="203"/>
      <c r="D122" s="170"/>
      <c r="E122" s="37"/>
      <c r="F122" s="169"/>
      <c r="G122" s="173"/>
      <c r="H122" s="173"/>
      <c r="I122" s="173"/>
      <c r="J122" s="173"/>
      <c r="K122" s="172" t="s">
        <v>190</v>
      </c>
      <c r="L122" s="59">
        <v>1</v>
      </c>
      <c r="M122" s="174"/>
      <c r="N122" s="173"/>
      <c r="O122" s="173"/>
      <c r="P122" s="156">
        <f t="shared" si="5"/>
      </c>
      <c r="Q122" s="175"/>
      <c r="R122" s="48">
        <f t="shared" si="3"/>
      </c>
      <c r="S122" s="176"/>
      <c r="T122" s="177"/>
      <c r="U122" s="178"/>
      <c r="V122" s="48">
        <f t="shared" si="4"/>
      </c>
      <c r="W122" s="179"/>
      <c r="X122" s="177"/>
    </row>
    <row r="123" spans="2:24" ht="22.5" customHeight="1">
      <c r="B123" s="36">
        <v>115</v>
      </c>
      <c r="C123" s="203"/>
      <c r="D123" s="170"/>
      <c r="E123" s="37"/>
      <c r="F123" s="169"/>
      <c r="G123" s="173"/>
      <c r="H123" s="173"/>
      <c r="I123" s="173"/>
      <c r="J123" s="173"/>
      <c r="K123" s="172" t="s">
        <v>190</v>
      </c>
      <c r="L123" s="59">
        <v>1</v>
      </c>
      <c r="M123" s="174"/>
      <c r="N123" s="173"/>
      <c r="O123" s="173"/>
      <c r="P123" s="156">
        <f t="shared" si="5"/>
      </c>
      <c r="Q123" s="175"/>
      <c r="R123" s="48">
        <f t="shared" si="3"/>
      </c>
      <c r="S123" s="176"/>
      <c r="T123" s="177"/>
      <c r="U123" s="178"/>
      <c r="V123" s="48">
        <f t="shared" si="4"/>
      </c>
      <c r="W123" s="179"/>
      <c r="X123" s="177"/>
    </row>
    <row r="124" spans="2:24" ht="22.5" customHeight="1">
      <c r="B124" s="36">
        <v>116</v>
      </c>
      <c r="C124" s="203"/>
      <c r="D124" s="170"/>
      <c r="E124" s="37"/>
      <c r="F124" s="169"/>
      <c r="G124" s="173"/>
      <c r="H124" s="173"/>
      <c r="I124" s="173"/>
      <c r="J124" s="173"/>
      <c r="K124" s="172" t="s">
        <v>190</v>
      </c>
      <c r="L124" s="59">
        <v>1</v>
      </c>
      <c r="M124" s="174"/>
      <c r="N124" s="173"/>
      <c r="O124" s="173"/>
      <c r="P124" s="156">
        <f t="shared" si="5"/>
      </c>
      <c r="Q124" s="175"/>
      <c r="R124" s="48">
        <f t="shared" si="3"/>
      </c>
      <c r="S124" s="176"/>
      <c r="T124" s="177"/>
      <c r="U124" s="178"/>
      <c r="V124" s="48">
        <f t="shared" si="4"/>
      </c>
      <c r="W124" s="179"/>
      <c r="X124" s="177"/>
    </row>
    <row r="125" spans="2:24" ht="22.5" customHeight="1">
      <c r="B125" s="36">
        <v>117</v>
      </c>
      <c r="C125" s="203"/>
      <c r="D125" s="170"/>
      <c r="E125" s="37"/>
      <c r="F125" s="169"/>
      <c r="G125" s="173"/>
      <c r="H125" s="173"/>
      <c r="I125" s="173"/>
      <c r="J125" s="173"/>
      <c r="K125" s="172" t="s">
        <v>190</v>
      </c>
      <c r="L125" s="59">
        <v>1</v>
      </c>
      <c r="M125" s="174"/>
      <c r="N125" s="173"/>
      <c r="O125" s="173"/>
      <c r="P125" s="156">
        <f t="shared" si="5"/>
      </c>
      <c r="Q125" s="175"/>
      <c r="R125" s="48">
        <f t="shared" si="3"/>
      </c>
      <c r="S125" s="176"/>
      <c r="T125" s="177"/>
      <c r="U125" s="178"/>
      <c r="V125" s="48">
        <f t="shared" si="4"/>
      </c>
      <c r="W125" s="179"/>
      <c r="X125" s="177"/>
    </row>
    <row r="126" spans="2:24" ht="22.5" customHeight="1">
      <c r="B126" s="36">
        <v>118</v>
      </c>
      <c r="C126" s="203"/>
      <c r="D126" s="170"/>
      <c r="E126" s="37"/>
      <c r="F126" s="169"/>
      <c r="G126" s="173"/>
      <c r="H126" s="173"/>
      <c r="I126" s="173"/>
      <c r="J126" s="173"/>
      <c r="K126" s="172" t="s">
        <v>190</v>
      </c>
      <c r="L126" s="59">
        <v>1</v>
      </c>
      <c r="M126" s="174"/>
      <c r="N126" s="173"/>
      <c r="O126" s="173"/>
      <c r="P126" s="156">
        <f t="shared" si="5"/>
      </c>
      <c r="Q126" s="175"/>
      <c r="R126" s="48">
        <f t="shared" si="3"/>
      </c>
      <c r="S126" s="176"/>
      <c r="T126" s="177"/>
      <c r="U126" s="178"/>
      <c r="V126" s="48">
        <f t="shared" si="4"/>
      </c>
      <c r="W126" s="179"/>
      <c r="X126" s="177"/>
    </row>
    <row r="127" spans="2:24" ht="22.5" customHeight="1">
      <c r="B127" s="36">
        <v>119</v>
      </c>
      <c r="C127" s="203"/>
      <c r="D127" s="170"/>
      <c r="E127" s="37"/>
      <c r="F127" s="169"/>
      <c r="G127" s="173"/>
      <c r="H127" s="173"/>
      <c r="I127" s="173"/>
      <c r="J127" s="173"/>
      <c r="K127" s="172" t="s">
        <v>190</v>
      </c>
      <c r="L127" s="59">
        <v>1</v>
      </c>
      <c r="M127" s="174"/>
      <c r="N127" s="173"/>
      <c r="O127" s="173"/>
      <c r="P127" s="156">
        <f t="shared" si="5"/>
      </c>
      <c r="Q127" s="175"/>
      <c r="R127" s="48">
        <f t="shared" si="3"/>
      </c>
      <c r="S127" s="176"/>
      <c r="T127" s="177"/>
      <c r="U127" s="178"/>
      <c r="V127" s="48">
        <f t="shared" si="4"/>
      </c>
      <c r="W127" s="179"/>
      <c r="X127" s="177"/>
    </row>
    <row r="128" spans="2:24" ht="22.5" customHeight="1">
      <c r="B128" s="36">
        <v>120</v>
      </c>
      <c r="C128" s="203"/>
      <c r="D128" s="170"/>
      <c r="E128" s="37"/>
      <c r="F128" s="169"/>
      <c r="G128" s="173"/>
      <c r="H128" s="173"/>
      <c r="I128" s="173"/>
      <c r="J128" s="173"/>
      <c r="K128" s="172" t="s">
        <v>190</v>
      </c>
      <c r="L128" s="59">
        <v>1</v>
      </c>
      <c r="M128" s="174"/>
      <c r="N128" s="173"/>
      <c r="O128" s="173"/>
      <c r="P128" s="156">
        <f t="shared" si="5"/>
      </c>
      <c r="Q128" s="175"/>
      <c r="R128" s="48">
        <f t="shared" si="3"/>
      </c>
      <c r="S128" s="176"/>
      <c r="T128" s="177"/>
      <c r="U128" s="178"/>
      <c r="V128" s="48">
        <f t="shared" si="4"/>
      </c>
      <c r="W128" s="179"/>
      <c r="X128" s="177"/>
    </row>
    <row r="129" spans="2:24" ht="22.5" customHeight="1">
      <c r="B129" s="36">
        <v>121</v>
      </c>
      <c r="C129" s="203"/>
      <c r="D129" s="170"/>
      <c r="E129" s="37"/>
      <c r="F129" s="169"/>
      <c r="G129" s="173"/>
      <c r="H129" s="173"/>
      <c r="I129" s="173"/>
      <c r="J129" s="173"/>
      <c r="K129" s="172" t="s">
        <v>190</v>
      </c>
      <c r="L129" s="59">
        <v>1</v>
      </c>
      <c r="M129" s="174"/>
      <c r="N129" s="173"/>
      <c r="O129" s="173"/>
      <c r="P129" s="156">
        <f t="shared" si="5"/>
      </c>
      <c r="Q129" s="175"/>
      <c r="R129" s="48">
        <f t="shared" si="3"/>
      </c>
      <c r="S129" s="176"/>
      <c r="T129" s="177"/>
      <c r="U129" s="178"/>
      <c r="V129" s="48">
        <f t="shared" si="4"/>
      </c>
      <c r="W129" s="179"/>
      <c r="X129" s="177"/>
    </row>
    <row r="130" spans="2:24" ht="22.5" customHeight="1">
      <c r="B130" s="36">
        <v>122</v>
      </c>
      <c r="C130" s="203"/>
      <c r="D130" s="170"/>
      <c r="E130" s="37"/>
      <c r="F130" s="169"/>
      <c r="G130" s="173"/>
      <c r="H130" s="173"/>
      <c r="I130" s="173"/>
      <c r="J130" s="173"/>
      <c r="K130" s="172" t="s">
        <v>190</v>
      </c>
      <c r="L130" s="59">
        <v>1</v>
      </c>
      <c r="M130" s="174"/>
      <c r="N130" s="173"/>
      <c r="O130" s="173"/>
      <c r="P130" s="156">
        <f t="shared" si="5"/>
      </c>
      <c r="Q130" s="175"/>
      <c r="R130" s="48">
        <f t="shared" si="3"/>
      </c>
      <c r="S130" s="176"/>
      <c r="T130" s="177"/>
      <c r="U130" s="178"/>
      <c r="V130" s="48">
        <f t="shared" si="4"/>
      </c>
      <c r="W130" s="179"/>
      <c r="X130" s="177"/>
    </row>
    <row r="131" spans="2:24" ht="22.5" customHeight="1">
      <c r="B131" s="36">
        <v>123</v>
      </c>
      <c r="C131" s="203"/>
      <c r="D131" s="170"/>
      <c r="E131" s="37"/>
      <c r="F131" s="169"/>
      <c r="G131" s="173"/>
      <c r="H131" s="173"/>
      <c r="I131" s="173"/>
      <c r="J131" s="173"/>
      <c r="K131" s="172" t="s">
        <v>190</v>
      </c>
      <c r="L131" s="59">
        <v>1</v>
      </c>
      <c r="M131" s="174"/>
      <c r="N131" s="173"/>
      <c r="O131" s="173"/>
      <c r="P131" s="156">
        <f t="shared" si="5"/>
      </c>
      <c r="Q131" s="175"/>
      <c r="R131" s="48">
        <f t="shared" si="3"/>
      </c>
      <c r="S131" s="176"/>
      <c r="T131" s="177"/>
      <c r="U131" s="178"/>
      <c r="V131" s="48">
        <f t="shared" si="4"/>
      </c>
      <c r="W131" s="179"/>
      <c r="X131" s="177"/>
    </row>
    <row r="132" spans="2:24" ht="22.5" customHeight="1">
      <c r="B132" s="36">
        <v>124</v>
      </c>
      <c r="C132" s="203"/>
      <c r="D132" s="170"/>
      <c r="E132" s="37"/>
      <c r="F132" s="169"/>
      <c r="G132" s="173"/>
      <c r="H132" s="173"/>
      <c r="I132" s="173"/>
      <c r="J132" s="173"/>
      <c r="K132" s="172" t="s">
        <v>190</v>
      </c>
      <c r="L132" s="59">
        <v>1</v>
      </c>
      <c r="M132" s="174"/>
      <c r="N132" s="173"/>
      <c r="O132" s="173"/>
      <c r="P132" s="156">
        <f t="shared" si="5"/>
      </c>
      <c r="Q132" s="175"/>
      <c r="R132" s="48">
        <f t="shared" si="3"/>
      </c>
      <c r="S132" s="176"/>
      <c r="T132" s="177"/>
      <c r="U132" s="178"/>
      <c r="V132" s="48">
        <f t="shared" si="4"/>
      </c>
      <c r="W132" s="179"/>
      <c r="X132" s="177"/>
    </row>
    <row r="133" spans="2:24" ht="22.5" customHeight="1">
      <c r="B133" s="36">
        <v>125</v>
      </c>
      <c r="C133" s="203"/>
      <c r="D133" s="170"/>
      <c r="E133" s="37"/>
      <c r="F133" s="169"/>
      <c r="G133" s="173"/>
      <c r="H133" s="173"/>
      <c r="I133" s="173"/>
      <c r="J133" s="173"/>
      <c r="K133" s="172" t="s">
        <v>190</v>
      </c>
      <c r="L133" s="59">
        <v>1</v>
      </c>
      <c r="M133" s="174"/>
      <c r="N133" s="173"/>
      <c r="O133" s="173"/>
      <c r="P133" s="156">
        <f t="shared" si="5"/>
      </c>
      <c r="Q133" s="175"/>
      <c r="R133" s="48">
        <f t="shared" si="3"/>
      </c>
      <c r="S133" s="176"/>
      <c r="T133" s="177"/>
      <c r="U133" s="178"/>
      <c r="V133" s="48">
        <f t="shared" si="4"/>
      </c>
      <c r="W133" s="179"/>
      <c r="X133" s="177"/>
    </row>
    <row r="134" spans="2:24" ht="22.5" customHeight="1">
      <c r="B134" s="36">
        <v>126</v>
      </c>
      <c r="C134" s="203"/>
      <c r="D134" s="170"/>
      <c r="E134" s="37"/>
      <c r="F134" s="169"/>
      <c r="G134" s="173"/>
      <c r="H134" s="173"/>
      <c r="I134" s="173"/>
      <c r="J134" s="173"/>
      <c r="K134" s="172" t="s">
        <v>190</v>
      </c>
      <c r="L134" s="59">
        <v>1</v>
      </c>
      <c r="M134" s="174"/>
      <c r="N134" s="173"/>
      <c r="O134" s="173"/>
      <c r="P134" s="156">
        <f t="shared" si="5"/>
      </c>
      <c r="Q134" s="175"/>
      <c r="R134" s="48">
        <f t="shared" si="3"/>
      </c>
      <c r="S134" s="176"/>
      <c r="T134" s="177"/>
      <c r="U134" s="178"/>
      <c r="V134" s="48">
        <f t="shared" si="4"/>
      </c>
      <c r="W134" s="179"/>
      <c r="X134" s="177"/>
    </row>
    <row r="135" spans="2:24" ht="22.5" customHeight="1">
      <c r="B135" s="36">
        <v>127</v>
      </c>
      <c r="C135" s="203"/>
      <c r="D135" s="170"/>
      <c r="E135" s="37"/>
      <c r="F135" s="169"/>
      <c r="G135" s="173"/>
      <c r="H135" s="173"/>
      <c r="I135" s="173"/>
      <c r="J135" s="173"/>
      <c r="K135" s="172" t="s">
        <v>190</v>
      </c>
      <c r="L135" s="59">
        <v>1</v>
      </c>
      <c r="M135" s="174"/>
      <c r="N135" s="173"/>
      <c r="O135" s="173"/>
      <c r="P135" s="156">
        <f t="shared" si="5"/>
      </c>
      <c r="Q135" s="175"/>
      <c r="R135" s="48">
        <f t="shared" si="3"/>
      </c>
      <c r="S135" s="176"/>
      <c r="T135" s="177"/>
      <c r="U135" s="178"/>
      <c r="V135" s="48">
        <f t="shared" si="4"/>
      </c>
      <c r="W135" s="179"/>
      <c r="X135" s="177"/>
    </row>
    <row r="136" spans="2:24" ht="22.5" customHeight="1">
      <c r="B136" s="36">
        <v>128</v>
      </c>
      <c r="C136" s="203"/>
      <c r="D136" s="170"/>
      <c r="E136" s="37"/>
      <c r="F136" s="169"/>
      <c r="G136" s="173"/>
      <c r="H136" s="173"/>
      <c r="I136" s="173"/>
      <c r="J136" s="173"/>
      <c r="K136" s="172" t="s">
        <v>190</v>
      </c>
      <c r="L136" s="59">
        <v>1</v>
      </c>
      <c r="M136" s="174"/>
      <c r="N136" s="173"/>
      <c r="O136" s="173"/>
      <c r="P136" s="156">
        <f t="shared" si="5"/>
      </c>
      <c r="Q136" s="175"/>
      <c r="R136" s="48">
        <f t="shared" si="3"/>
      </c>
      <c r="S136" s="176"/>
      <c r="T136" s="177"/>
      <c r="U136" s="178"/>
      <c r="V136" s="48">
        <f t="shared" si="4"/>
      </c>
      <c r="W136" s="179"/>
      <c r="X136" s="177"/>
    </row>
    <row r="137" spans="2:24" ht="22.5" customHeight="1">
      <c r="B137" s="36">
        <v>129</v>
      </c>
      <c r="C137" s="203"/>
      <c r="D137" s="170"/>
      <c r="E137" s="37"/>
      <c r="F137" s="169"/>
      <c r="G137" s="173"/>
      <c r="H137" s="173"/>
      <c r="I137" s="173"/>
      <c r="J137" s="173"/>
      <c r="K137" s="172" t="s">
        <v>190</v>
      </c>
      <c r="L137" s="59">
        <v>1</v>
      </c>
      <c r="M137" s="174"/>
      <c r="N137" s="173"/>
      <c r="O137" s="173"/>
      <c r="P137" s="156">
        <f t="shared" si="5"/>
      </c>
      <c r="Q137" s="175"/>
      <c r="R137" s="48">
        <f aca="true" t="shared" si="6" ref="R137:R200">IF(Q137="","",VLOOKUP(Q137,$Z$9:$AA$40,2,))</f>
      </c>
      <c r="S137" s="176"/>
      <c r="T137" s="177"/>
      <c r="U137" s="178"/>
      <c r="V137" s="48">
        <f aca="true" t="shared" si="7" ref="V137:V200">IF(U137="","",VLOOKUP(U137,$Z$9:$AA$40,2,))</f>
      </c>
      <c r="W137" s="179"/>
      <c r="X137" s="177"/>
    </row>
    <row r="138" spans="2:24" ht="22.5" customHeight="1">
      <c r="B138" s="36">
        <v>130</v>
      </c>
      <c r="C138" s="203"/>
      <c r="D138" s="170"/>
      <c r="E138" s="37"/>
      <c r="F138" s="169"/>
      <c r="G138" s="173"/>
      <c r="H138" s="173"/>
      <c r="I138" s="173"/>
      <c r="J138" s="173"/>
      <c r="K138" s="172" t="s">
        <v>190</v>
      </c>
      <c r="L138" s="59">
        <v>1</v>
      </c>
      <c r="M138" s="174"/>
      <c r="N138" s="173"/>
      <c r="O138" s="173"/>
      <c r="P138" s="156">
        <f aca="true" t="shared" si="8" ref="P138:P201">IF(G138="","",$B$3)</f>
      </c>
      <c r="Q138" s="175"/>
      <c r="R138" s="48">
        <f t="shared" si="6"/>
      </c>
      <c r="S138" s="176"/>
      <c r="T138" s="177"/>
      <c r="U138" s="178"/>
      <c r="V138" s="48">
        <f t="shared" si="7"/>
      </c>
      <c r="W138" s="179"/>
      <c r="X138" s="177"/>
    </row>
    <row r="139" spans="2:24" ht="22.5" customHeight="1">
      <c r="B139" s="36">
        <v>131</v>
      </c>
      <c r="C139" s="203"/>
      <c r="D139" s="170"/>
      <c r="E139" s="37"/>
      <c r="F139" s="169"/>
      <c r="G139" s="173"/>
      <c r="H139" s="173"/>
      <c r="I139" s="173"/>
      <c r="J139" s="173"/>
      <c r="K139" s="172" t="s">
        <v>190</v>
      </c>
      <c r="L139" s="59">
        <v>1</v>
      </c>
      <c r="M139" s="174"/>
      <c r="N139" s="173"/>
      <c r="O139" s="173"/>
      <c r="P139" s="156">
        <f t="shared" si="8"/>
      </c>
      <c r="Q139" s="175"/>
      <c r="R139" s="48">
        <f t="shared" si="6"/>
      </c>
      <c r="S139" s="176"/>
      <c r="T139" s="177"/>
      <c r="U139" s="178"/>
      <c r="V139" s="48">
        <f t="shared" si="7"/>
      </c>
      <c r="W139" s="179"/>
      <c r="X139" s="177"/>
    </row>
    <row r="140" spans="2:24" ht="22.5" customHeight="1">
      <c r="B140" s="36">
        <v>132</v>
      </c>
      <c r="C140" s="203"/>
      <c r="D140" s="170"/>
      <c r="E140" s="37"/>
      <c r="F140" s="169"/>
      <c r="G140" s="173"/>
      <c r="H140" s="173"/>
      <c r="I140" s="173"/>
      <c r="J140" s="173"/>
      <c r="K140" s="172" t="s">
        <v>190</v>
      </c>
      <c r="L140" s="59">
        <v>1</v>
      </c>
      <c r="M140" s="174"/>
      <c r="N140" s="173"/>
      <c r="O140" s="173"/>
      <c r="P140" s="156">
        <f t="shared" si="8"/>
      </c>
      <c r="Q140" s="175"/>
      <c r="R140" s="48">
        <f t="shared" si="6"/>
      </c>
      <c r="S140" s="176"/>
      <c r="T140" s="177"/>
      <c r="U140" s="178"/>
      <c r="V140" s="48">
        <f t="shared" si="7"/>
      </c>
      <c r="W140" s="179"/>
      <c r="X140" s="177"/>
    </row>
    <row r="141" spans="2:24" ht="22.5" customHeight="1">
      <c r="B141" s="36">
        <v>133</v>
      </c>
      <c r="C141" s="203"/>
      <c r="D141" s="170"/>
      <c r="E141" s="37"/>
      <c r="F141" s="169"/>
      <c r="G141" s="173"/>
      <c r="H141" s="173"/>
      <c r="I141" s="173"/>
      <c r="J141" s="173"/>
      <c r="K141" s="172" t="s">
        <v>190</v>
      </c>
      <c r="L141" s="59">
        <v>1</v>
      </c>
      <c r="M141" s="174"/>
      <c r="N141" s="173"/>
      <c r="O141" s="173"/>
      <c r="P141" s="156">
        <f t="shared" si="8"/>
      </c>
      <c r="Q141" s="175"/>
      <c r="R141" s="48">
        <f t="shared" si="6"/>
      </c>
      <c r="S141" s="176"/>
      <c r="T141" s="177"/>
      <c r="U141" s="178"/>
      <c r="V141" s="48">
        <f t="shared" si="7"/>
      </c>
      <c r="W141" s="179"/>
      <c r="X141" s="177"/>
    </row>
    <row r="142" spans="2:24" ht="22.5" customHeight="1">
      <c r="B142" s="36">
        <v>134</v>
      </c>
      <c r="C142" s="203"/>
      <c r="D142" s="170"/>
      <c r="E142" s="37"/>
      <c r="F142" s="169"/>
      <c r="G142" s="173"/>
      <c r="H142" s="173"/>
      <c r="I142" s="173"/>
      <c r="J142" s="173"/>
      <c r="K142" s="172" t="s">
        <v>190</v>
      </c>
      <c r="L142" s="59">
        <v>1</v>
      </c>
      <c r="M142" s="174"/>
      <c r="N142" s="173"/>
      <c r="O142" s="173"/>
      <c r="P142" s="156">
        <f t="shared" si="8"/>
      </c>
      <c r="Q142" s="175"/>
      <c r="R142" s="48">
        <f t="shared" si="6"/>
      </c>
      <c r="S142" s="176"/>
      <c r="T142" s="177"/>
      <c r="U142" s="178"/>
      <c r="V142" s="48">
        <f t="shared" si="7"/>
      </c>
      <c r="W142" s="179"/>
      <c r="X142" s="177"/>
    </row>
    <row r="143" spans="2:24" ht="22.5" customHeight="1">
      <c r="B143" s="36">
        <v>135</v>
      </c>
      <c r="C143" s="203"/>
      <c r="D143" s="170"/>
      <c r="E143" s="37"/>
      <c r="F143" s="169"/>
      <c r="G143" s="173"/>
      <c r="H143" s="173"/>
      <c r="I143" s="173"/>
      <c r="J143" s="173"/>
      <c r="K143" s="172" t="s">
        <v>190</v>
      </c>
      <c r="L143" s="59">
        <v>1</v>
      </c>
      <c r="M143" s="174"/>
      <c r="N143" s="173"/>
      <c r="O143" s="173"/>
      <c r="P143" s="156">
        <f t="shared" si="8"/>
      </c>
      <c r="Q143" s="175"/>
      <c r="R143" s="48">
        <f t="shared" si="6"/>
      </c>
      <c r="S143" s="176"/>
      <c r="T143" s="177"/>
      <c r="U143" s="178"/>
      <c r="V143" s="48">
        <f t="shared" si="7"/>
      </c>
      <c r="W143" s="179"/>
      <c r="X143" s="177"/>
    </row>
    <row r="144" spans="2:24" ht="22.5" customHeight="1">
      <c r="B144" s="36">
        <v>136</v>
      </c>
      <c r="C144" s="203"/>
      <c r="D144" s="170"/>
      <c r="E144" s="37"/>
      <c r="F144" s="169"/>
      <c r="G144" s="173"/>
      <c r="H144" s="173"/>
      <c r="I144" s="173"/>
      <c r="J144" s="173"/>
      <c r="K144" s="172" t="s">
        <v>190</v>
      </c>
      <c r="L144" s="59">
        <v>1</v>
      </c>
      <c r="M144" s="174"/>
      <c r="N144" s="173"/>
      <c r="O144" s="173"/>
      <c r="P144" s="156">
        <f t="shared" si="8"/>
      </c>
      <c r="Q144" s="175"/>
      <c r="R144" s="48">
        <f t="shared" si="6"/>
      </c>
      <c r="S144" s="176"/>
      <c r="T144" s="177"/>
      <c r="U144" s="178"/>
      <c r="V144" s="48">
        <f t="shared" si="7"/>
      </c>
      <c r="W144" s="179"/>
      <c r="X144" s="177"/>
    </row>
    <row r="145" spans="2:24" ht="22.5" customHeight="1">
      <c r="B145" s="36">
        <v>137</v>
      </c>
      <c r="C145" s="203"/>
      <c r="D145" s="170"/>
      <c r="E145" s="37"/>
      <c r="F145" s="169"/>
      <c r="G145" s="173"/>
      <c r="H145" s="173"/>
      <c r="I145" s="173"/>
      <c r="J145" s="173"/>
      <c r="K145" s="172" t="s">
        <v>190</v>
      </c>
      <c r="L145" s="59">
        <v>1</v>
      </c>
      <c r="M145" s="174"/>
      <c r="N145" s="173"/>
      <c r="O145" s="173"/>
      <c r="P145" s="156">
        <f t="shared" si="8"/>
      </c>
      <c r="Q145" s="175"/>
      <c r="R145" s="48">
        <f t="shared" si="6"/>
      </c>
      <c r="S145" s="176"/>
      <c r="T145" s="177"/>
      <c r="U145" s="178"/>
      <c r="V145" s="48">
        <f t="shared" si="7"/>
      </c>
      <c r="W145" s="179"/>
      <c r="X145" s="177"/>
    </row>
    <row r="146" spans="2:24" ht="22.5" customHeight="1">
      <c r="B146" s="36">
        <v>138</v>
      </c>
      <c r="C146" s="203"/>
      <c r="D146" s="170"/>
      <c r="E146" s="37"/>
      <c r="F146" s="169"/>
      <c r="G146" s="173"/>
      <c r="H146" s="173"/>
      <c r="I146" s="173"/>
      <c r="J146" s="173"/>
      <c r="K146" s="172" t="s">
        <v>190</v>
      </c>
      <c r="L146" s="59">
        <v>1</v>
      </c>
      <c r="M146" s="174"/>
      <c r="N146" s="173"/>
      <c r="O146" s="173"/>
      <c r="P146" s="156">
        <f t="shared" si="8"/>
      </c>
      <c r="Q146" s="175"/>
      <c r="R146" s="48">
        <f t="shared" si="6"/>
      </c>
      <c r="S146" s="176"/>
      <c r="T146" s="177"/>
      <c r="U146" s="178"/>
      <c r="V146" s="48">
        <f t="shared" si="7"/>
      </c>
      <c r="W146" s="179"/>
      <c r="X146" s="177"/>
    </row>
    <row r="147" spans="2:24" ht="22.5" customHeight="1">
      <c r="B147" s="36">
        <v>139</v>
      </c>
      <c r="C147" s="203"/>
      <c r="D147" s="170"/>
      <c r="E147" s="37"/>
      <c r="F147" s="169"/>
      <c r="G147" s="173"/>
      <c r="H147" s="173"/>
      <c r="I147" s="173"/>
      <c r="J147" s="173"/>
      <c r="K147" s="172" t="s">
        <v>190</v>
      </c>
      <c r="L147" s="59">
        <v>1</v>
      </c>
      <c r="M147" s="174"/>
      <c r="N147" s="173"/>
      <c r="O147" s="173"/>
      <c r="P147" s="156">
        <f t="shared" si="8"/>
      </c>
      <c r="Q147" s="175"/>
      <c r="R147" s="48">
        <f t="shared" si="6"/>
      </c>
      <c r="S147" s="176"/>
      <c r="T147" s="177"/>
      <c r="U147" s="178"/>
      <c r="V147" s="48">
        <f t="shared" si="7"/>
      </c>
      <c r="W147" s="179"/>
      <c r="X147" s="177"/>
    </row>
    <row r="148" spans="2:24" ht="22.5" customHeight="1">
      <c r="B148" s="36">
        <v>140</v>
      </c>
      <c r="C148" s="203"/>
      <c r="D148" s="170"/>
      <c r="E148" s="37"/>
      <c r="F148" s="169"/>
      <c r="G148" s="173"/>
      <c r="H148" s="173"/>
      <c r="I148" s="173"/>
      <c r="J148" s="173"/>
      <c r="K148" s="172" t="s">
        <v>190</v>
      </c>
      <c r="L148" s="59">
        <v>1</v>
      </c>
      <c r="M148" s="174"/>
      <c r="N148" s="173"/>
      <c r="O148" s="173"/>
      <c r="P148" s="156">
        <f t="shared" si="8"/>
      </c>
      <c r="Q148" s="175"/>
      <c r="R148" s="48">
        <f t="shared" si="6"/>
      </c>
      <c r="S148" s="176"/>
      <c r="T148" s="177"/>
      <c r="U148" s="178"/>
      <c r="V148" s="48">
        <f t="shared" si="7"/>
      </c>
      <c r="W148" s="179"/>
      <c r="X148" s="177"/>
    </row>
    <row r="149" spans="2:24" ht="22.5" customHeight="1">
      <c r="B149" s="36">
        <v>141</v>
      </c>
      <c r="C149" s="203"/>
      <c r="D149" s="170"/>
      <c r="E149" s="37"/>
      <c r="F149" s="169"/>
      <c r="G149" s="173"/>
      <c r="H149" s="173"/>
      <c r="I149" s="173"/>
      <c r="J149" s="173"/>
      <c r="K149" s="172" t="s">
        <v>190</v>
      </c>
      <c r="L149" s="59">
        <v>1</v>
      </c>
      <c r="M149" s="174"/>
      <c r="N149" s="173"/>
      <c r="O149" s="173"/>
      <c r="P149" s="156">
        <f t="shared" si="8"/>
      </c>
      <c r="Q149" s="175"/>
      <c r="R149" s="48">
        <f t="shared" si="6"/>
      </c>
      <c r="S149" s="176"/>
      <c r="T149" s="177"/>
      <c r="U149" s="178"/>
      <c r="V149" s="48">
        <f t="shared" si="7"/>
      </c>
      <c r="W149" s="179"/>
      <c r="X149" s="177"/>
    </row>
    <row r="150" spans="2:24" ht="22.5" customHeight="1">
      <c r="B150" s="36">
        <v>142</v>
      </c>
      <c r="C150" s="203"/>
      <c r="D150" s="170"/>
      <c r="E150" s="37"/>
      <c r="F150" s="169"/>
      <c r="G150" s="173"/>
      <c r="H150" s="173"/>
      <c r="I150" s="173"/>
      <c r="J150" s="173"/>
      <c r="K150" s="172" t="s">
        <v>190</v>
      </c>
      <c r="L150" s="59">
        <v>1</v>
      </c>
      <c r="M150" s="174"/>
      <c r="N150" s="173"/>
      <c r="O150" s="173"/>
      <c r="P150" s="156">
        <f t="shared" si="8"/>
      </c>
      <c r="Q150" s="175"/>
      <c r="R150" s="48">
        <f t="shared" si="6"/>
      </c>
      <c r="S150" s="176"/>
      <c r="T150" s="177"/>
      <c r="U150" s="178"/>
      <c r="V150" s="48">
        <f t="shared" si="7"/>
      </c>
      <c r="W150" s="179"/>
      <c r="X150" s="177"/>
    </row>
    <row r="151" spans="2:24" ht="22.5" customHeight="1">
      <c r="B151" s="36">
        <v>143</v>
      </c>
      <c r="C151" s="203"/>
      <c r="D151" s="170"/>
      <c r="E151" s="37"/>
      <c r="F151" s="169"/>
      <c r="G151" s="173"/>
      <c r="H151" s="173"/>
      <c r="I151" s="173"/>
      <c r="J151" s="173"/>
      <c r="K151" s="172" t="s">
        <v>190</v>
      </c>
      <c r="L151" s="59">
        <v>1</v>
      </c>
      <c r="M151" s="174"/>
      <c r="N151" s="173"/>
      <c r="O151" s="173"/>
      <c r="P151" s="156">
        <f t="shared" si="8"/>
      </c>
      <c r="Q151" s="175"/>
      <c r="R151" s="48">
        <f t="shared" si="6"/>
      </c>
      <c r="S151" s="176"/>
      <c r="T151" s="177"/>
      <c r="U151" s="178"/>
      <c r="V151" s="48">
        <f t="shared" si="7"/>
      </c>
      <c r="W151" s="179"/>
      <c r="X151" s="177"/>
    </row>
    <row r="152" spans="2:24" ht="22.5" customHeight="1">
      <c r="B152" s="36">
        <v>144</v>
      </c>
      <c r="C152" s="203"/>
      <c r="D152" s="170"/>
      <c r="E152" s="37"/>
      <c r="F152" s="169"/>
      <c r="G152" s="173"/>
      <c r="H152" s="173"/>
      <c r="I152" s="173"/>
      <c r="J152" s="173"/>
      <c r="K152" s="172" t="s">
        <v>190</v>
      </c>
      <c r="L152" s="59">
        <v>1</v>
      </c>
      <c r="M152" s="174"/>
      <c r="N152" s="173"/>
      <c r="O152" s="173"/>
      <c r="P152" s="156">
        <f t="shared" si="8"/>
      </c>
      <c r="Q152" s="175"/>
      <c r="R152" s="48">
        <f t="shared" si="6"/>
      </c>
      <c r="S152" s="176"/>
      <c r="T152" s="177"/>
      <c r="U152" s="178"/>
      <c r="V152" s="48">
        <f t="shared" si="7"/>
      </c>
      <c r="W152" s="179"/>
      <c r="X152" s="177"/>
    </row>
    <row r="153" spans="2:24" ht="22.5" customHeight="1">
      <c r="B153" s="36">
        <v>145</v>
      </c>
      <c r="C153" s="203"/>
      <c r="D153" s="170"/>
      <c r="E153" s="37"/>
      <c r="F153" s="169"/>
      <c r="G153" s="173"/>
      <c r="H153" s="173"/>
      <c r="I153" s="173"/>
      <c r="J153" s="173"/>
      <c r="K153" s="172" t="s">
        <v>190</v>
      </c>
      <c r="L153" s="59">
        <v>1</v>
      </c>
      <c r="M153" s="174"/>
      <c r="N153" s="173"/>
      <c r="O153" s="173"/>
      <c r="P153" s="156">
        <f t="shared" si="8"/>
      </c>
      <c r="Q153" s="175"/>
      <c r="R153" s="48">
        <f t="shared" si="6"/>
      </c>
      <c r="S153" s="176"/>
      <c r="T153" s="177"/>
      <c r="U153" s="178"/>
      <c r="V153" s="48">
        <f t="shared" si="7"/>
      </c>
      <c r="W153" s="179"/>
      <c r="X153" s="177"/>
    </row>
    <row r="154" spans="2:24" ht="22.5" customHeight="1">
      <c r="B154" s="36">
        <v>146</v>
      </c>
      <c r="C154" s="203"/>
      <c r="D154" s="170"/>
      <c r="E154" s="37"/>
      <c r="F154" s="169"/>
      <c r="G154" s="173"/>
      <c r="H154" s="173"/>
      <c r="I154" s="173"/>
      <c r="J154" s="173"/>
      <c r="K154" s="172" t="s">
        <v>190</v>
      </c>
      <c r="L154" s="59">
        <v>1</v>
      </c>
      <c r="M154" s="174"/>
      <c r="N154" s="173"/>
      <c r="O154" s="173"/>
      <c r="P154" s="156">
        <f t="shared" si="8"/>
      </c>
      <c r="Q154" s="175"/>
      <c r="R154" s="48">
        <f t="shared" si="6"/>
      </c>
      <c r="S154" s="176"/>
      <c r="T154" s="177"/>
      <c r="U154" s="178"/>
      <c r="V154" s="48">
        <f t="shared" si="7"/>
      </c>
      <c r="W154" s="179"/>
      <c r="X154" s="177"/>
    </row>
    <row r="155" spans="2:24" ht="22.5" customHeight="1">
      <c r="B155" s="36">
        <v>147</v>
      </c>
      <c r="C155" s="203"/>
      <c r="D155" s="170"/>
      <c r="E155" s="37"/>
      <c r="F155" s="169"/>
      <c r="G155" s="173"/>
      <c r="H155" s="173"/>
      <c r="I155" s="173"/>
      <c r="J155" s="173"/>
      <c r="K155" s="172" t="s">
        <v>190</v>
      </c>
      <c r="L155" s="59">
        <v>1</v>
      </c>
      <c r="M155" s="174"/>
      <c r="N155" s="173"/>
      <c r="O155" s="173"/>
      <c r="P155" s="156">
        <f t="shared" si="8"/>
      </c>
      <c r="Q155" s="175"/>
      <c r="R155" s="48">
        <f t="shared" si="6"/>
      </c>
      <c r="S155" s="176"/>
      <c r="T155" s="177"/>
      <c r="U155" s="178"/>
      <c r="V155" s="48">
        <f t="shared" si="7"/>
      </c>
      <c r="W155" s="179"/>
      <c r="X155" s="177"/>
    </row>
    <row r="156" spans="2:24" ht="22.5" customHeight="1">
      <c r="B156" s="36">
        <v>148</v>
      </c>
      <c r="C156" s="203"/>
      <c r="D156" s="170"/>
      <c r="E156" s="37"/>
      <c r="F156" s="169"/>
      <c r="G156" s="173"/>
      <c r="H156" s="173"/>
      <c r="I156" s="173"/>
      <c r="J156" s="173"/>
      <c r="K156" s="172" t="s">
        <v>190</v>
      </c>
      <c r="L156" s="59">
        <v>1</v>
      </c>
      <c r="M156" s="174"/>
      <c r="N156" s="173"/>
      <c r="O156" s="173"/>
      <c r="P156" s="156">
        <f t="shared" si="8"/>
      </c>
      <c r="Q156" s="175"/>
      <c r="R156" s="48">
        <f t="shared" si="6"/>
      </c>
      <c r="S156" s="176"/>
      <c r="T156" s="177"/>
      <c r="U156" s="178"/>
      <c r="V156" s="48">
        <f t="shared" si="7"/>
      </c>
      <c r="W156" s="179"/>
      <c r="X156" s="177"/>
    </row>
    <row r="157" spans="2:24" ht="22.5" customHeight="1">
      <c r="B157" s="36">
        <v>149</v>
      </c>
      <c r="C157" s="203"/>
      <c r="D157" s="170"/>
      <c r="E157" s="37"/>
      <c r="F157" s="169"/>
      <c r="G157" s="173"/>
      <c r="H157" s="173"/>
      <c r="I157" s="173"/>
      <c r="J157" s="173"/>
      <c r="K157" s="172" t="s">
        <v>190</v>
      </c>
      <c r="L157" s="59">
        <v>1</v>
      </c>
      <c r="M157" s="174"/>
      <c r="N157" s="173"/>
      <c r="O157" s="173"/>
      <c r="P157" s="156">
        <f t="shared" si="8"/>
      </c>
      <c r="Q157" s="175"/>
      <c r="R157" s="48">
        <f t="shared" si="6"/>
      </c>
      <c r="S157" s="176"/>
      <c r="T157" s="177"/>
      <c r="U157" s="178"/>
      <c r="V157" s="48">
        <f t="shared" si="7"/>
      </c>
      <c r="W157" s="179"/>
      <c r="X157" s="177"/>
    </row>
    <row r="158" spans="2:24" ht="22.5" customHeight="1">
      <c r="B158" s="36">
        <v>150</v>
      </c>
      <c r="C158" s="203"/>
      <c r="D158" s="170"/>
      <c r="E158" s="37"/>
      <c r="F158" s="169"/>
      <c r="G158" s="173"/>
      <c r="H158" s="173"/>
      <c r="I158" s="173"/>
      <c r="J158" s="173"/>
      <c r="K158" s="172" t="s">
        <v>190</v>
      </c>
      <c r="L158" s="59">
        <v>1</v>
      </c>
      <c r="M158" s="174"/>
      <c r="N158" s="173"/>
      <c r="O158" s="173"/>
      <c r="P158" s="156">
        <f t="shared" si="8"/>
      </c>
      <c r="Q158" s="175"/>
      <c r="R158" s="48">
        <f t="shared" si="6"/>
      </c>
      <c r="S158" s="176"/>
      <c r="T158" s="177"/>
      <c r="U158" s="178"/>
      <c r="V158" s="48">
        <f t="shared" si="7"/>
      </c>
      <c r="W158" s="179"/>
      <c r="X158" s="177"/>
    </row>
    <row r="159" spans="2:24" ht="22.5" customHeight="1">
      <c r="B159" s="36">
        <v>151</v>
      </c>
      <c r="C159" s="203"/>
      <c r="D159" s="170"/>
      <c r="E159" s="37"/>
      <c r="F159" s="169"/>
      <c r="G159" s="173"/>
      <c r="H159" s="173"/>
      <c r="I159" s="173"/>
      <c r="J159" s="173"/>
      <c r="K159" s="172" t="s">
        <v>190</v>
      </c>
      <c r="L159" s="59">
        <v>1</v>
      </c>
      <c r="M159" s="174"/>
      <c r="N159" s="173"/>
      <c r="O159" s="173"/>
      <c r="P159" s="156">
        <f t="shared" si="8"/>
      </c>
      <c r="Q159" s="175"/>
      <c r="R159" s="48">
        <f t="shared" si="6"/>
      </c>
      <c r="S159" s="176"/>
      <c r="T159" s="177"/>
      <c r="U159" s="178"/>
      <c r="V159" s="48">
        <f t="shared" si="7"/>
      </c>
      <c r="W159" s="179"/>
      <c r="X159" s="177"/>
    </row>
    <row r="160" spans="2:24" ht="22.5" customHeight="1">
      <c r="B160" s="36">
        <v>152</v>
      </c>
      <c r="C160" s="203"/>
      <c r="D160" s="170"/>
      <c r="E160" s="37"/>
      <c r="F160" s="169"/>
      <c r="G160" s="173"/>
      <c r="H160" s="173"/>
      <c r="I160" s="173"/>
      <c r="J160" s="173"/>
      <c r="K160" s="172" t="s">
        <v>190</v>
      </c>
      <c r="L160" s="59">
        <v>1</v>
      </c>
      <c r="M160" s="174"/>
      <c r="N160" s="173"/>
      <c r="O160" s="173"/>
      <c r="P160" s="156">
        <f t="shared" si="8"/>
      </c>
      <c r="Q160" s="175"/>
      <c r="R160" s="48">
        <f t="shared" si="6"/>
      </c>
      <c r="S160" s="176"/>
      <c r="T160" s="177"/>
      <c r="U160" s="178"/>
      <c r="V160" s="48">
        <f t="shared" si="7"/>
      </c>
      <c r="W160" s="179"/>
      <c r="X160" s="177"/>
    </row>
    <row r="161" spans="2:24" ht="22.5" customHeight="1">
      <c r="B161" s="36">
        <v>153</v>
      </c>
      <c r="C161" s="203"/>
      <c r="D161" s="170"/>
      <c r="E161" s="37"/>
      <c r="F161" s="169"/>
      <c r="G161" s="173"/>
      <c r="H161" s="173"/>
      <c r="I161" s="173"/>
      <c r="J161" s="173"/>
      <c r="K161" s="172" t="s">
        <v>190</v>
      </c>
      <c r="L161" s="59">
        <v>1</v>
      </c>
      <c r="M161" s="174"/>
      <c r="N161" s="173"/>
      <c r="O161" s="173"/>
      <c r="P161" s="156">
        <f t="shared" si="8"/>
      </c>
      <c r="Q161" s="175"/>
      <c r="R161" s="48">
        <f t="shared" si="6"/>
      </c>
      <c r="S161" s="176"/>
      <c r="T161" s="177"/>
      <c r="U161" s="178"/>
      <c r="V161" s="48">
        <f t="shared" si="7"/>
      </c>
      <c r="W161" s="179"/>
      <c r="X161" s="177"/>
    </row>
    <row r="162" spans="2:24" ht="22.5" customHeight="1">
      <c r="B162" s="36">
        <v>154</v>
      </c>
      <c r="C162" s="203"/>
      <c r="D162" s="170"/>
      <c r="E162" s="37"/>
      <c r="F162" s="169"/>
      <c r="G162" s="173"/>
      <c r="H162" s="173"/>
      <c r="I162" s="173"/>
      <c r="J162" s="173"/>
      <c r="K162" s="172" t="s">
        <v>190</v>
      </c>
      <c r="L162" s="59">
        <v>1</v>
      </c>
      <c r="M162" s="174"/>
      <c r="N162" s="173"/>
      <c r="O162" s="173"/>
      <c r="P162" s="156">
        <f t="shared" si="8"/>
      </c>
      <c r="Q162" s="175"/>
      <c r="R162" s="48">
        <f t="shared" si="6"/>
      </c>
      <c r="S162" s="176"/>
      <c r="T162" s="177"/>
      <c r="U162" s="178"/>
      <c r="V162" s="48">
        <f t="shared" si="7"/>
      </c>
      <c r="W162" s="179"/>
      <c r="X162" s="177"/>
    </row>
    <row r="163" spans="2:24" ht="22.5" customHeight="1">
      <c r="B163" s="36">
        <v>155</v>
      </c>
      <c r="C163" s="203"/>
      <c r="D163" s="170"/>
      <c r="E163" s="37"/>
      <c r="F163" s="169"/>
      <c r="G163" s="173"/>
      <c r="H163" s="173"/>
      <c r="I163" s="173"/>
      <c r="J163" s="173"/>
      <c r="K163" s="172" t="s">
        <v>190</v>
      </c>
      <c r="L163" s="59">
        <v>1</v>
      </c>
      <c r="M163" s="174"/>
      <c r="N163" s="173"/>
      <c r="O163" s="173"/>
      <c r="P163" s="156">
        <f t="shared" si="8"/>
      </c>
      <c r="Q163" s="175"/>
      <c r="R163" s="48">
        <f t="shared" si="6"/>
      </c>
      <c r="S163" s="176"/>
      <c r="T163" s="177"/>
      <c r="U163" s="178"/>
      <c r="V163" s="48">
        <f t="shared" si="7"/>
      </c>
      <c r="W163" s="179"/>
      <c r="X163" s="177"/>
    </row>
    <row r="164" spans="2:24" ht="22.5" customHeight="1">
      <c r="B164" s="36">
        <v>156</v>
      </c>
      <c r="C164" s="203"/>
      <c r="D164" s="170"/>
      <c r="E164" s="37"/>
      <c r="F164" s="169"/>
      <c r="G164" s="173"/>
      <c r="H164" s="173"/>
      <c r="I164" s="173"/>
      <c r="J164" s="173"/>
      <c r="K164" s="172" t="s">
        <v>190</v>
      </c>
      <c r="L164" s="59">
        <v>1</v>
      </c>
      <c r="M164" s="174"/>
      <c r="N164" s="173"/>
      <c r="O164" s="173"/>
      <c r="P164" s="156">
        <f t="shared" si="8"/>
      </c>
      <c r="Q164" s="175"/>
      <c r="R164" s="48">
        <f t="shared" si="6"/>
      </c>
      <c r="S164" s="176"/>
      <c r="T164" s="177"/>
      <c r="U164" s="178"/>
      <c r="V164" s="48">
        <f t="shared" si="7"/>
      </c>
      <c r="W164" s="179"/>
      <c r="X164" s="177"/>
    </row>
    <row r="165" spans="2:24" ht="22.5" customHeight="1">
      <c r="B165" s="36">
        <v>157</v>
      </c>
      <c r="C165" s="203"/>
      <c r="D165" s="170"/>
      <c r="E165" s="37"/>
      <c r="F165" s="169"/>
      <c r="G165" s="173"/>
      <c r="H165" s="173"/>
      <c r="I165" s="173"/>
      <c r="J165" s="173"/>
      <c r="K165" s="172" t="s">
        <v>190</v>
      </c>
      <c r="L165" s="59">
        <v>1</v>
      </c>
      <c r="M165" s="174"/>
      <c r="N165" s="173"/>
      <c r="O165" s="173"/>
      <c r="P165" s="156">
        <f t="shared" si="8"/>
      </c>
      <c r="Q165" s="175"/>
      <c r="R165" s="48">
        <f t="shared" si="6"/>
      </c>
      <c r="S165" s="176"/>
      <c r="T165" s="177"/>
      <c r="U165" s="178"/>
      <c r="V165" s="48">
        <f t="shared" si="7"/>
      </c>
      <c r="W165" s="179"/>
      <c r="X165" s="177"/>
    </row>
    <row r="166" spans="2:24" ht="22.5" customHeight="1">
      <c r="B166" s="36">
        <v>158</v>
      </c>
      <c r="C166" s="203"/>
      <c r="D166" s="170"/>
      <c r="E166" s="37"/>
      <c r="F166" s="169"/>
      <c r="G166" s="173"/>
      <c r="H166" s="173"/>
      <c r="I166" s="173"/>
      <c r="J166" s="173"/>
      <c r="K166" s="172" t="s">
        <v>190</v>
      </c>
      <c r="L166" s="59">
        <v>1</v>
      </c>
      <c r="M166" s="174"/>
      <c r="N166" s="173"/>
      <c r="O166" s="173"/>
      <c r="P166" s="156">
        <f t="shared" si="8"/>
      </c>
      <c r="Q166" s="175"/>
      <c r="R166" s="48">
        <f t="shared" si="6"/>
      </c>
      <c r="S166" s="176"/>
      <c r="T166" s="177"/>
      <c r="U166" s="178"/>
      <c r="V166" s="48">
        <f t="shared" si="7"/>
      </c>
      <c r="W166" s="179"/>
      <c r="X166" s="177"/>
    </row>
    <row r="167" spans="2:24" ht="22.5" customHeight="1">
      <c r="B167" s="36">
        <v>159</v>
      </c>
      <c r="C167" s="203"/>
      <c r="D167" s="170"/>
      <c r="E167" s="37"/>
      <c r="F167" s="169"/>
      <c r="G167" s="173"/>
      <c r="H167" s="173"/>
      <c r="I167" s="173"/>
      <c r="J167" s="173"/>
      <c r="K167" s="172" t="s">
        <v>190</v>
      </c>
      <c r="L167" s="59">
        <v>1</v>
      </c>
      <c r="M167" s="174"/>
      <c r="N167" s="173"/>
      <c r="O167" s="173"/>
      <c r="P167" s="156">
        <f t="shared" si="8"/>
      </c>
      <c r="Q167" s="175"/>
      <c r="R167" s="48">
        <f t="shared" si="6"/>
      </c>
      <c r="S167" s="176"/>
      <c r="T167" s="177"/>
      <c r="U167" s="178"/>
      <c r="V167" s="48">
        <f t="shared" si="7"/>
      </c>
      <c r="W167" s="179"/>
      <c r="X167" s="177"/>
    </row>
    <row r="168" spans="2:24" ht="22.5" customHeight="1">
      <c r="B168" s="36">
        <v>160</v>
      </c>
      <c r="C168" s="203"/>
      <c r="D168" s="170"/>
      <c r="E168" s="37"/>
      <c r="F168" s="169"/>
      <c r="G168" s="173"/>
      <c r="H168" s="173"/>
      <c r="I168" s="173"/>
      <c r="J168" s="173"/>
      <c r="K168" s="172" t="s">
        <v>190</v>
      </c>
      <c r="L168" s="59">
        <v>1</v>
      </c>
      <c r="M168" s="174"/>
      <c r="N168" s="173"/>
      <c r="O168" s="173"/>
      <c r="P168" s="156">
        <f t="shared" si="8"/>
      </c>
      <c r="Q168" s="175"/>
      <c r="R168" s="48">
        <f t="shared" si="6"/>
      </c>
      <c r="S168" s="176"/>
      <c r="T168" s="177"/>
      <c r="U168" s="178"/>
      <c r="V168" s="48">
        <f t="shared" si="7"/>
      </c>
      <c r="W168" s="179"/>
      <c r="X168" s="177"/>
    </row>
    <row r="169" spans="2:24" ht="22.5" customHeight="1">
      <c r="B169" s="36">
        <v>161</v>
      </c>
      <c r="C169" s="203"/>
      <c r="D169" s="170"/>
      <c r="E169" s="37"/>
      <c r="F169" s="169"/>
      <c r="G169" s="173"/>
      <c r="H169" s="173"/>
      <c r="I169" s="173"/>
      <c r="J169" s="173"/>
      <c r="K169" s="172" t="s">
        <v>190</v>
      </c>
      <c r="L169" s="59">
        <v>1</v>
      </c>
      <c r="M169" s="174"/>
      <c r="N169" s="173"/>
      <c r="O169" s="173"/>
      <c r="P169" s="156">
        <f t="shared" si="8"/>
      </c>
      <c r="Q169" s="175"/>
      <c r="R169" s="48">
        <f t="shared" si="6"/>
      </c>
      <c r="S169" s="176"/>
      <c r="T169" s="177"/>
      <c r="U169" s="178"/>
      <c r="V169" s="48">
        <f t="shared" si="7"/>
      </c>
      <c r="W169" s="179"/>
      <c r="X169" s="177"/>
    </row>
    <row r="170" spans="2:24" ht="22.5" customHeight="1">
      <c r="B170" s="36">
        <v>162</v>
      </c>
      <c r="C170" s="203"/>
      <c r="D170" s="170"/>
      <c r="E170" s="37"/>
      <c r="F170" s="169"/>
      <c r="G170" s="173"/>
      <c r="H170" s="173"/>
      <c r="I170" s="173"/>
      <c r="J170" s="173"/>
      <c r="K170" s="172" t="s">
        <v>190</v>
      </c>
      <c r="L170" s="59">
        <v>1</v>
      </c>
      <c r="M170" s="174"/>
      <c r="N170" s="173"/>
      <c r="O170" s="173"/>
      <c r="P170" s="156">
        <f t="shared" si="8"/>
      </c>
      <c r="Q170" s="175"/>
      <c r="R170" s="48">
        <f t="shared" si="6"/>
      </c>
      <c r="S170" s="176"/>
      <c r="T170" s="177"/>
      <c r="U170" s="178"/>
      <c r="V170" s="48">
        <f t="shared" si="7"/>
      </c>
      <c r="W170" s="179"/>
      <c r="X170" s="177"/>
    </row>
    <row r="171" spans="2:24" ht="22.5" customHeight="1">
      <c r="B171" s="36">
        <v>163</v>
      </c>
      <c r="C171" s="203"/>
      <c r="D171" s="170"/>
      <c r="E171" s="37"/>
      <c r="F171" s="169"/>
      <c r="G171" s="173"/>
      <c r="H171" s="173"/>
      <c r="I171" s="173"/>
      <c r="J171" s="173"/>
      <c r="K171" s="172" t="s">
        <v>190</v>
      </c>
      <c r="L171" s="59">
        <v>1</v>
      </c>
      <c r="M171" s="174"/>
      <c r="N171" s="173"/>
      <c r="O171" s="173"/>
      <c r="P171" s="156">
        <f t="shared" si="8"/>
      </c>
      <c r="Q171" s="175"/>
      <c r="R171" s="48">
        <f t="shared" si="6"/>
      </c>
      <c r="S171" s="176"/>
      <c r="T171" s="177"/>
      <c r="U171" s="178"/>
      <c r="V171" s="48">
        <f t="shared" si="7"/>
      </c>
      <c r="W171" s="179"/>
      <c r="X171" s="177"/>
    </row>
    <row r="172" spans="2:24" ht="22.5" customHeight="1">
      <c r="B172" s="36">
        <v>164</v>
      </c>
      <c r="C172" s="203"/>
      <c r="D172" s="170"/>
      <c r="E172" s="37"/>
      <c r="F172" s="169"/>
      <c r="G172" s="173"/>
      <c r="H172" s="173"/>
      <c r="I172" s="173"/>
      <c r="J172" s="173"/>
      <c r="K172" s="172" t="s">
        <v>190</v>
      </c>
      <c r="L172" s="59">
        <v>1</v>
      </c>
      <c r="M172" s="174"/>
      <c r="N172" s="173"/>
      <c r="O172" s="173"/>
      <c r="P172" s="156">
        <f t="shared" si="8"/>
      </c>
      <c r="Q172" s="175"/>
      <c r="R172" s="48">
        <f t="shared" si="6"/>
      </c>
      <c r="S172" s="176"/>
      <c r="T172" s="177"/>
      <c r="U172" s="178"/>
      <c r="V172" s="48">
        <f t="shared" si="7"/>
      </c>
      <c r="W172" s="179"/>
      <c r="X172" s="177"/>
    </row>
    <row r="173" spans="2:24" ht="22.5" customHeight="1">
      <c r="B173" s="36">
        <v>165</v>
      </c>
      <c r="C173" s="203"/>
      <c r="D173" s="170"/>
      <c r="E173" s="37"/>
      <c r="F173" s="169"/>
      <c r="G173" s="173"/>
      <c r="H173" s="173"/>
      <c r="I173" s="173"/>
      <c r="J173" s="173"/>
      <c r="K173" s="172" t="s">
        <v>190</v>
      </c>
      <c r="L173" s="59">
        <v>1</v>
      </c>
      <c r="M173" s="174"/>
      <c r="N173" s="173"/>
      <c r="O173" s="173"/>
      <c r="P173" s="156">
        <f t="shared" si="8"/>
      </c>
      <c r="Q173" s="175"/>
      <c r="R173" s="48">
        <f t="shared" si="6"/>
      </c>
      <c r="S173" s="176"/>
      <c r="T173" s="177"/>
      <c r="U173" s="178"/>
      <c r="V173" s="48">
        <f t="shared" si="7"/>
      </c>
      <c r="W173" s="179"/>
      <c r="X173" s="177"/>
    </row>
    <row r="174" spans="2:24" ht="22.5" customHeight="1">
      <c r="B174" s="36">
        <v>166</v>
      </c>
      <c r="C174" s="203"/>
      <c r="D174" s="170"/>
      <c r="E174" s="37"/>
      <c r="F174" s="169"/>
      <c r="G174" s="173"/>
      <c r="H174" s="173"/>
      <c r="I174" s="173"/>
      <c r="J174" s="173"/>
      <c r="K174" s="172" t="s">
        <v>190</v>
      </c>
      <c r="L174" s="59">
        <v>1</v>
      </c>
      <c r="M174" s="174"/>
      <c r="N174" s="173"/>
      <c r="O174" s="173"/>
      <c r="P174" s="156">
        <f t="shared" si="8"/>
      </c>
      <c r="Q174" s="175"/>
      <c r="R174" s="48">
        <f t="shared" si="6"/>
      </c>
      <c r="S174" s="176"/>
      <c r="T174" s="177"/>
      <c r="U174" s="178"/>
      <c r="V174" s="48">
        <f t="shared" si="7"/>
      </c>
      <c r="W174" s="179"/>
      <c r="X174" s="177"/>
    </row>
    <row r="175" spans="2:24" ht="22.5" customHeight="1">
      <c r="B175" s="36">
        <v>167</v>
      </c>
      <c r="C175" s="203"/>
      <c r="D175" s="170"/>
      <c r="E175" s="37"/>
      <c r="F175" s="169"/>
      <c r="G175" s="173"/>
      <c r="H175" s="173"/>
      <c r="I175" s="173"/>
      <c r="J175" s="173"/>
      <c r="K175" s="172" t="s">
        <v>190</v>
      </c>
      <c r="L175" s="59">
        <v>1</v>
      </c>
      <c r="M175" s="174"/>
      <c r="N175" s="173"/>
      <c r="O175" s="173"/>
      <c r="P175" s="156">
        <f t="shared" si="8"/>
      </c>
      <c r="Q175" s="175"/>
      <c r="R175" s="48">
        <f t="shared" si="6"/>
      </c>
      <c r="S175" s="176"/>
      <c r="T175" s="177"/>
      <c r="U175" s="178"/>
      <c r="V175" s="48">
        <f t="shared" si="7"/>
      </c>
      <c r="W175" s="179"/>
      <c r="X175" s="177"/>
    </row>
    <row r="176" spans="2:24" ht="22.5" customHeight="1">
      <c r="B176" s="36">
        <v>168</v>
      </c>
      <c r="C176" s="203"/>
      <c r="D176" s="170"/>
      <c r="E176" s="37"/>
      <c r="F176" s="169"/>
      <c r="G176" s="173"/>
      <c r="H176" s="173"/>
      <c r="I176" s="173"/>
      <c r="J176" s="173"/>
      <c r="K176" s="172" t="s">
        <v>190</v>
      </c>
      <c r="L176" s="59">
        <v>1</v>
      </c>
      <c r="M176" s="174"/>
      <c r="N176" s="173"/>
      <c r="O176" s="173"/>
      <c r="P176" s="156">
        <f t="shared" si="8"/>
      </c>
      <c r="Q176" s="175"/>
      <c r="R176" s="48">
        <f t="shared" si="6"/>
      </c>
      <c r="S176" s="176"/>
      <c r="T176" s="177"/>
      <c r="U176" s="178"/>
      <c r="V176" s="48">
        <f t="shared" si="7"/>
      </c>
      <c r="W176" s="179"/>
      <c r="X176" s="177"/>
    </row>
    <row r="177" spans="2:24" ht="22.5" customHeight="1">
      <c r="B177" s="36">
        <v>169</v>
      </c>
      <c r="C177" s="203"/>
      <c r="D177" s="170"/>
      <c r="E177" s="37"/>
      <c r="F177" s="169"/>
      <c r="G177" s="173"/>
      <c r="H177" s="173"/>
      <c r="I177" s="173"/>
      <c r="J177" s="173"/>
      <c r="K177" s="172" t="s">
        <v>190</v>
      </c>
      <c r="L177" s="59">
        <v>1</v>
      </c>
      <c r="M177" s="174"/>
      <c r="N177" s="173"/>
      <c r="O177" s="173"/>
      <c r="P177" s="156">
        <f t="shared" si="8"/>
      </c>
      <c r="Q177" s="175"/>
      <c r="R177" s="48">
        <f t="shared" si="6"/>
      </c>
      <c r="S177" s="176"/>
      <c r="T177" s="177"/>
      <c r="U177" s="178"/>
      <c r="V177" s="48">
        <f t="shared" si="7"/>
      </c>
      <c r="W177" s="179"/>
      <c r="X177" s="177"/>
    </row>
    <row r="178" spans="2:24" ht="22.5" customHeight="1">
      <c r="B178" s="36">
        <v>170</v>
      </c>
      <c r="C178" s="203"/>
      <c r="D178" s="170"/>
      <c r="E178" s="37"/>
      <c r="F178" s="169"/>
      <c r="G178" s="173"/>
      <c r="H178" s="173"/>
      <c r="I178" s="173"/>
      <c r="J178" s="173"/>
      <c r="K178" s="172" t="s">
        <v>190</v>
      </c>
      <c r="L178" s="59">
        <v>1</v>
      </c>
      <c r="M178" s="174"/>
      <c r="N178" s="173"/>
      <c r="O178" s="173"/>
      <c r="P178" s="156">
        <f t="shared" si="8"/>
      </c>
      <c r="Q178" s="175"/>
      <c r="R178" s="48">
        <f t="shared" si="6"/>
      </c>
      <c r="S178" s="176"/>
      <c r="T178" s="177"/>
      <c r="U178" s="178"/>
      <c r="V178" s="48">
        <f t="shared" si="7"/>
      </c>
      <c r="W178" s="179"/>
      <c r="X178" s="177"/>
    </row>
    <row r="179" spans="2:24" ht="22.5" customHeight="1">
      <c r="B179" s="36">
        <v>171</v>
      </c>
      <c r="C179" s="203"/>
      <c r="D179" s="170"/>
      <c r="E179" s="37"/>
      <c r="F179" s="169"/>
      <c r="G179" s="173"/>
      <c r="H179" s="173"/>
      <c r="I179" s="173"/>
      <c r="J179" s="173"/>
      <c r="K179" s="172" t="s">
        <v>190</v>
      </c>
      <c r="L179" s="59">
        <v>1</v>
      </c>
      <c r="M179" s="174"/>
      <c r="N179" s="173"/>
      <c r="O179" s="173"/>
      <c r="P179" s="156">
        <f t="shared" si="8"/>
      </c>
      <c r="Q179" s="175"/>
      <c r="R179" s="48">
        <f t="shared" si="6"/>
      </c>
      <c r="S179" s="176"/>
      <c r="T179" s="177"/>
      <c r="U179" s="178"/>
      <c r="V179" s="48">
        <f t="shared" si="7"/>
      </c>
      <c r="W179" s="179"/>
      <c r="X179" s="177"/>
    </row>
    <row r="180" spans="2:24" ht="22.5" customHeight="1">
      <c r="B180" s="36">
        <v>172</v>
      </c>
      <c r="C180" s="203"/>
      <c r="D180" s="170"/>
      <c r="E180" s="37"/>
      <c r="F180" s="169"/>
      <c r="G180" s="173"/>
      <c r="H180" s="173"/>
      <c r="I180" s="173"/>
      <c r="J180" s="173"/>
      <c r="K180" s="172" t="s">
        <v>190</v>
      </c>
      <c r="L180" s="59">
        <v>1</v>
      </c>
      <c r="M180" s="174"/>
      <c r="N180" s="173"/>
      <c r="O180" s="173"/>
      <c r="P180" s="156">
        <f t="shared" si="8"/>
      </c>
      <c r="Q180" s="175"/>
      <c r="R180" s="48">
        <f t="shared" si="6"/>
      </c>
      <c r="S180" s="176"/>
      <c r="T180" s="177"/>
      <c r="U180" s="178"/>
      <c r="V180" s="48">
        <f t="shared" si="7"/>
      </c>
      <c r="W180" s="179"/>
      <c r="X180" s="177"/>
    </row>
    <row r="181" spans="2:24" ht="22.5" customHeight="1">
      <c r="B181" s="36">
        <v>173</v>
      </c>
      <c r="C181" s="203"/>
      <c r="D181" s="170"/>
      <c r="E181" s="37"/>
      <c r="F181" s="169"/>
      <c r="G181" s="173"/>
      <c r="H181" s="173"/>
      <c r="I181" s="173"/>
      <c r="J181" s="173"/>
      <c r="K181" s="172" t="s">
        <v>190</v>
      </c>
      <c r="L181" s="59">
        <v>1</v>
      </c>
      <c r="M181" s="174"/>
      <c r="N181" s="173"/>
      <c r="O181" s="173"/>
      <c r="P181" s="156">
        <f t="shared" si="8"/>
      </c>
      <c r="Q181" s="175"/>
      <c r="R181" s="48">
        <f t="shared" si="6"/>
      </c>
      <c r="S181" s="176"/>
      <c r="T181" s="177"/>
      <c r="U181" s="178"/>
      <c r="V181" s="48">
        <f t="shared" si="7"/>
      </c>
      <c r="W181" s="179"/>
      <c r="X181" s="177"/>
    </row>
    <row r="182" spans="2:24" ht="22.5" customHeight="1">
      <c r="B182" s="36">
        <v>174</v>
      </c>
      <c r="C182" s="203"/>
      <c r="D182" s="170"/>
      <c r="E182" s="37"/>
      <c r="F182" s="169"/>
      <c r="G182" s="173"/>
      <c r="H182" s="173"/>
      <c r="I182" s="173"/>
      <c r="J182" s="173"/>
      <c r="K182" s="172" t="s">
        <v>190</v>
      </c>
      <c r="L182" s="59">
        <v>1</v>
      </c>
      <c r="M182" s="174"/>
      <c r="N182" s="173"/>
      <c r="O182" s="173"/>
      <c r="P182" s="156">
        <f t="shared" si="8"/>
      </c>
      <c r="Q182" s="175"/>
      <c r="R182" s="48">
        <f t="shared" si="6"/>
      </c>
      <c r="S182" s="176"/>
      <c r="T182" s="177"/>
      <c r="U182" s="178"/>
      <c r="V182" s="48">
        <f t="shared" si="7"/>
      </c>
      <c r="W182" s="179"/>
      <c r="X182" s="177"/>
    </row>
    <row r="183" spans="2:24" ht="22.5" customHeight="1">
      <c r="B183" s="36">
        <v>175</v>
      </c>
      <c r="C183" s="203"/>
      <c r="D183" s="170"/>
      <c r="E183" s="37"/>
      <c r="F183" s="169"/>
      <c r="G183" s="173"/>
      <c r="H183" s="173"/>
      <c r="I183" s="173"/>
      <c r="J183" s="173"/>
      <c r="K183" s="172" t="s">
        <v>190</v>
      </c>
      <c r="L183" s="59">
        <v>1</v>
      </c>
      <c r="M183" s="174"/>
      <c r="N183" s="173"/>
      <c r="O183" s="173"/>
      <c r="P183" s="156">
        <f t="shared" si="8"/>
      </c>
      <c r="Q183" s="175"/>
      <c r="R183" s="48">
        <f t="shared" si="6"/>
      </c>
      <c r="S183" s="176"/>
      <c r="T183" s="177"/>
      <c r="U183" s="178"/>
      <c r="V183" s="48">
        <f t="shared" si="7"/>
      </c>
      <c r="W183" s="179"/>
      <c r="X183" s="177"/>
    </row>
    <row r="184" spans="2:24" ht="22.5" customHeight="1">
      <c r="B184" s="36">
        <v>176</v>
      </c>
      <c r="C184" s="203"/>
      <c r="D184" s="170"/>
      <c r="E184" s="37"/>
      <c r="F184" s="169"/>
      <c r="G184" s="173"/>
      <c r="H184" s="173"/>
      <c r="I184" s="173"/>
      <c r="J184" s="173"/>
      <c r="K184" s="172" t="s">
        <v>190</v>
      </c>
      <c r="L184" s="59">
        <v>1</v>
      </c>
      <c r="M184" s="174"/>
      <c r="N184" s="173"/>
      <c r="O184" s="173"/>
      <c r="P184" s="156">
        <f t="shared" si="8"/>
      </c>
      <c r="Q184" s="175"/>
      <c r="R184" s="48">
        <f t="shared" si="6"/>
      </c>
      <c r="S184" s="176"/>
      <c r="T184" s="177"/>
      <c r="U184" s="178"/>
      <c r="V184" s="48">
        <f t="shared" si="7"/>
      </c>
      <c r="W184" s="179"/>
      <c r="X184" s="177"/>
    </row>
    <row r="185" spans="2:24" ht="22.5" customHeight="1">
      <c r="B185" s="36">
        <v>177</v>
      </c>
      <c r="C185" s="203"/>
      <c r="D185" s="170"/>
      <c r="E185" s="37"/>
      <c r="F185" s="169"/>
      <c r="G185" s="173"/>
      <c r="H185" s="173"/>
      <c r="I185" s="173"/>
      <c r="J185" s="173"/>
      <c r="K185" s="172" t="s">
        <v>190</v>
      </c>
      <c r="L185" s="59">
        <v>1</v>
      </c>
      <c r="M185" s="174"/>
      <c r="N185" s="173"/>
      <c r="O185" s="173"/>
      <c r="P185" s="156">
        <f t="shared" si="8"/>
      </c>
      <c r="Q185" s="175"/>
      <c r="R185" s="48">
        <f t="shared" si="6"/>
      </c>
      <c r="S185" s="176"/>
      <c r="T185" s="177"/>
      <c r="U185" s="178"/>
      <c r="V185" s="48">
        <f t="shared" si="7"/>
      </c>
      <c r="W185" s="179"/>
      <c r="X185" s="177"/>
    </row>
    <row r="186" spans="2:24" ht="22.5" customHeight="1">
      <c r="B186" s="36">
        <v>178</v>
      </c>
      <c r="C186" s="203"/>
      <c r="D186" s="170"/>
      <c r="E186" s="37"/>
      <c r="F186" s="169"/>
      <c r="G186" s="173"/>
      <c r="H186" s="173"/>
      <c r="I186" s="173"/>
      <c r="J186" s="173"/>
      <c r="K186" s="172" t="s">
        <v>190</v>
      </c>
      <c r="L186" s="59">
        <v>1</v>
      </c>
      <c r="M186" s="174"/>
      <c r="N186" s="173"/>
      <c r="O186" s="173"/>
      <c r="P186" s="156">
        <f t="shared" si="8"/>
      </c>
      <c r="Q186" s="175"/>
      <c r="R186" s="48">
        <f t="shared" si="6"/>
      </c>
      <c r="S186" s="176"/>
      <c r="T186" s="177"/>
      <c r="U186" s="178"/>
      <c r="V186" s="48">
        <f t="shared" si="7"/>
      </c>
      <c r="W186" s="179"/>
      <c r="X186" s="177"/>
    </row>
    <row r="187" spans="2:24" ht="22.5" customHeight="1">
      <c r="B187" s="36">
        <v>179</v>
      </c>
      <c r="C187" s="203"/>
      <c r="D187" s="170"/>
      <c r="E187" s="37"/>
      <c r="F187" s="169"/>
      <c r="G187" s="173"/>
      <c r="H187" s="173"/>
      <c r="I187" s="173"/>
      <c r="J187" s="173"/>
      <c r="K187" s="172" t="s">
        <v>190</v>
      </c>
      <c r="L187" s="59">
        <v>1</v>
      </c>
      <c r="M187" s="174"/>
      <c r="N187" s="173"/>
      <c r="O187" s="173"/>
      <c r="P187" s="156">
        <f t="shared" si="8"/>
      </c>
      <c r="Q187" s="175"/>
      <c r="R187" s="48">
        <f t="shared" si="6"/>
      </c>
      <c r="S187" s="176"/>
      <c r="T187" s="177"/>
      <c r="U187" s="178"/>
      <c r="V187" s="48">
        <f t="shared" si="7"/>
      </c>
      <c r="W187" s="179"/>
      <c r="X187" s="177"/>
    </row>
    <row r="188" spans="2:24" ht="22.5" customHeight="1">
      <c r="B188" s="36">
        <v>180</v>
      </c>
      <c r="C188" s="203"/>
      <c r="D188" s="170"/>
      <c r="E188" s="37"/>
      <c r="F188" s="169"/>
      <c r="G188" s="173"/>
      <c r="H188" s="173"/>
      <c r="I188" s="173"/>
      <c r="J188" s="173"/>
      <c r="K188" s="172" t="s">
        <v>190</v>
      </c>
      <c r="L188" s="59">
        <v>1</v>
      </c>
      <c r="M188" s="174"/>
      <c r="N188" s="173"/>
      <c r="O188" s="173"/>
      <c r="P188" s="156">
        <f t="shared" si="8"/>
      </c>
      <c r="Q188" s="175"/>
      <c r="R188" s="48">
        <f t="shared" si="6"/>
      </c>
      <c r="S188" s="176"/>
      <c r="T188" s="177"/>
      <c r="U188" s="178"/>
      <c r="V188" s="48">
        <f t="shared" si="7"/>
      </c>
      <c r="W188" s="179"/>
      <c r="X188" s="177"/>
    </row>
    <row r="189" spans="2:24" ht="22.5" customHeight="1">
      <c r="B189" s="36">
        <v>181</v>
      </c>
      <c r="C189" s="203"/>
      <c r="D189" s="170"/>
      <c r="E189" s="37"/>
      <c r="F189" s="169"/>
      <c r="G189" s="173"/>
      <c r="H189" s="173"/>
      <c r="I189" s="173"/>
      <c r="J189" s="173"/>
      <c r="K189" s="172" t="s">
        <v>190</v>
      </c>
      <c r="L189" s="59">
        <v>1</v>
      </c>
      <c r="M189" s="174"/>
      <c r="N189" s="173"/>
      <c r="O189" s="173"/>
      <c r="P189" s="156">
        <f t="shared" si="8"/>
      </c>
      <c r="Q189" s="175"/>
      <c r="R189" s="48">
        <f t="shared" si="6"/>
      </c>
      <c r="S189" s="176"/>
      <c r="T189" s="177"/>
      <c r="U189" s="178"/>
      <c r="V189" s="48">
        <f t="shared" si="7"/>
      </c>
      <c r="W189" s="179"/>
      <c r="X189" s="177"/>
    </row>
    <row r="190" spans="2:24" ht="22.5" customHeight="1">
      <c r="B190" s="36">
        <v>182</v>
      </c>
      <c r="C190" s="203"/>
      <c r="D190" s="170"/>
      <c r="E190" s="37"/>
      <c r="F190" s="169"/>
      <c r="G190" s="173"/>
      <c r="H190" s="173"/>
      <c r="I190" s="173"/>
      <c r="J190" s="173"/>
      <c r="K190" s="172" t="s">
        <v>190</v>
      </c>
      <c r="L190" s="59">
        <v>1</v>
      </c>
      <c r="M190" s="174"/>
      <c r="N190" s="173"/>
      <c r="O190" s="173"/>
      <c r="P190" s="156">
        <f t="shared" si="8"/>
      </c>
      <c r="Q190" s="175"/>
      <c r="R190" s="48">
        <f t="shared" si="6"/>
      </c>
      <c r="S190" s="176"/>
      <c r="T190" s="177"/>
      <c r="U190" s="178"/>
      <c r="V190" s="48">
        <f t="shared" si="7"/>
      </c>
      <c r="W190" s="179"/>
      <c r="X190" s="177"/>
    </row>
    <row r="191" spans="2:24" ht="22.5" customHeight="1">
      <c r="B191" s="36">
        <v>183</v>
      </c>
      <c r="C191" s="203"/>
      <c r="D191" s="170"/>
      <c r="E191" s="37"/>
      <c r="F191" s="169"/>
      <c r="G191" s="173"/>
      <c r="H191" s="173"/>
      <c r="I191" s="173"/>
      <c r="J191" s="173"/>
      <c r="K191" s="172" t="s">
        <v>190</v>
      </c>
      <c r="L191" s="59">
        <v>1</v>
      </c>
      <c r="M191" s="174"/>
      <c r="N191" s="173"/>
      <c r="O191" s="173"/>
      <c r="P191" s="156">
        <f t="shared" si="8"/>
      </c>
      <c r="Q191" s="175"/>
      <c r="R191" s="48">
        <f t="shared" si="6"/>
      </c>
      <c r="S191" s="176"/>
      <c r="T191" s="177"/>
      <c r="U191" s="178"/>
      <c r="V191" s="48">
        <f t="shared" si="7"/>
      </c>
      <c r="W191" s="179"/>
      <c r="X191" s="177"/>
    </row>
    <row r="192" spans="2:24" ht="22.5" customHeight="1">
      <c r="B192" s="36">
        <v>184</v>
      </c>
      <c r="C192" s="203"/>
      <c r="D192" s="170"/>
      <c r="E192" s="37"/>
      <c r="F192" s="169"/>
      <c r="G192" s="173"/>
      <c r="H192" s="173"/>
      <c r="I192" s="173"/>
      <c r="J192" s="173"/>
      <c r="K192" s="172" t="s">
        <v>190</v>
      </c>
      <c r="L192" s="59">
        <v>1</v>
      </c>
      <c r="M192" s="174"/>
      <c r="N192" s="173"/>
      <c r="O192" s="173"/>
      <c r="P192" s="156">
        <f t="shared" si="8"/>
      </c>
      <c r="Q192" s="175"/>
      <c r="R192" s="48">
        <f t="shared" si="6"/>
      </c>
      <c r="S192" s="176"/>
      <c r="T192" s="177"/>
      <c r="U192" s="178"/>
      <c r="V192" s="48">
        <f t="shared" si="7"/>
      </c>
      <c r="W192" s="179"/>
      <c r="X192" s="177"/>
    </row>
    <row r="193" spans="2:24" ht="22.5" customHeight="1">
      <c r="B193" s="36">
        <v>185</v>
      </c>
      <c r="C193" s="203"/>
      <c r="D193" s="170"/>
      <c r="E193" s="37"/>
      <c r="F193" s="169"/>
      <c r="G193" s="173"/>
      <c r="H193" s="173"/>
      <c r="I193" s="173"/>
      <c r="J193" s="173"/>
      <c r="K193" s="172" t="s">
        <v>190</v>
      </c>
      <c r="L193" s="59">
        <v>1</v>
      </c>
      <c r="M193" s="174"/>
      <c r="N193" s="173"/>
      <c r="O193" s="173"/>
      <c r="P193" s="156">
        <f t="shared" si="8"/>
      </c>
      <c r="Q193" s="175"/>
      <c r="R193" s="48">
        <f t="shared" si="6"/>
      </c>
      <c r="S193" s="176"/>
      <c r="T193" s="177"/>
      <c r="U193" s="178"/>
      <c r="V193" s="48">
        <f t="shared" si="7"/>
      </c>
      <c r="W193" s="179"/>
      <c r="X193" s="177"/>
    </row>
    <row r="194" spans="2:24" ht="22.5" customHeight="1">
      <c r="B194" s="36">
        <v>186</v>
      </c>
      <c r="C194" s="203"/>
      <c r="D194" s="170"/>
      <c r="E194" s="37"/>
      <c r="F194" s="169"/>
      <c r="G194" s="173"/>
      <c r="H194" s="173"/>
      <c r="I194" s="173"/>
      <c r="J194" s="173"/>
      <c r="K194" s="172" t="s">
        <v>190</v>
      </c>
      <c r="L194" s="59">
        <v>1</v>
      </c>
      <c r="M194" s="174"/>
      <c r="N194" s="173"/>
      <c r="O194" s="173"/>
      <c r="P194" s="156">
        <f t="shared" si="8"/>
      </c>
      <c r="Q194" s="175"/>
      <c r="R194" s="48">
        <f t="shared" si="6"/>
      </c>
      <c r="S194" s="176"/>
      <c r="T194" s="177"/>
      <c r="U194" s="178"/>
      <c r="V194" s="48">
        <f t="shared" si="7"/>
      </c>
      <c r="W194" s="179"/>
      <c r="X194" s="177"/>
    </row>
    <row r="195" spans="2:24" ht="22.5" customHeight="1">
      <c r="B195" s="36">
        <v>187</v>
      </c>
      <c r="C195" s="203"/>
      <c r="D195" s="170"/>
      <c r="E195" s="37"/>
      <c r="F195" s="169"/>
      <c r="G195" s="173"/>
      <c r="H195" s="173"/>
      <c r="I195" s="173"/>
      <c r="J195" s="173"/>
      <c r="K195" s="172" t="s">
        <v>190</v>
      </c>
      <c r="L195" s="59">
        <v>1</v>
      </c>
      <c r="M195" s="174"/>
      <c r="N195" s="173"/>
      <c r="O195" s="173"/>
      <c r="P195" s="156">
        <f t="shared" si="8"/>
      </c>
      <c r="Q195" s="175"/>
      <c r="R195" s="48">
        <f t="shared" si="6"/>
      </c>
      <c r="S195" s="176"/>
      <c r="T195" s="177"/>
      <c r="U195" s="178"/>
      <c r="V195" s="48">
        <f t="shared" si="7"/>
      </c>
      <c r="W195" s="179"/>
      <c r="X195" s="177"/>
    </row>
    <row r="196" spans="2:24" ht="22.5" customHeight="1">
      <c r="B196" s="36">
        <v>188</v>
      </c>
      <c r="C196" s="203"/>
      <c r="D196" s="170"/>
      <c r="E196" s="37"/>
      <c r="F196" s="169"/>
      <c r="G196" s="173"/>
      <c r="H196" s="173"/>
      <c r="I196" s="173"/>
      <c r="J196" s="173"/>
      <c r="K196" s="172" t="s">
        <v>190</v>
      </c>
      <c r="L196" s="59">
        <v>1</v>
      </c>
      <c r="M196" s="174"/>
      <c r="N196" s="173"/>
      <c r="O196" s="173"/>
      <c r="P196" s="156">
        <f t="shared" si="8"/>
      </c>
      <c r="Q196" s="175"/>
      <c r="R196" s="48">
        <f t="shared" si="6"/>
      </c>
      <c r="S196" s="176"/>
      <c r="T196" s="177"/>
      <c r="U196" s="178"/>
      <c r="V196" s="48">
        <f t="shared" si="7"/>
      </c>
      <c r="W196" s="179"/>
      <c r="X196" s="177"/>
    </row>
    <row r="197" spans="2:24" ht="22.5" customHeight="1">
      <c r="B197" s="36">
        <v>189</v>
      </c>
      <c r="C197" s="203"/>
      <c r="D197" s="170"/>
      <c r="E197" s="37"/>
      <c r="F197" s="169"/>
      <c r="G197" s="173"/>
      <c r="H197" s="173"/>
      <c r="I197" s="173"/>
      <c r="J197" s="173"/>
      <c r="K197" s="172" t="s">
        <v>190</v>
      </c>
      <c r="L197" s="59">
        <v>1</v>
      </c>
      <c r="M197" s="174"/>
      <c r="N197" s="173"/>
      <c r="O197" s="173"/>
      <c r="P197" s="156">
        <f t="shared" si="8"/>
      </c>
      <c r="Q197" s="175"/>
      <c r="R197" s="48">
        <f t="shared" si="6"/>
      </c>
      <c r="S197" s="176"/>
      <c r="T197" s="177"/>
      <c r="U197" s="178"/>
      <c r="V197" s="48">
        <f t="shared" si="7"/>
      </c>
      <c r="W197" s="179"/>
      <c r="X197" s="177"/>
    </row>
    <row r="198" spans="2:24" ht="22.5" customHeight="1">
      <c r="B198" s="36">
        <v>190</v>
      </c>
      <c r="C198" s="203"/>
      <c r="D198" s="170"/>
      <c r="E198" s="37"/>
      <c r="F198" s="169"/>
      <c r="G198" s="173"/>
      <c r="H198" s="173"/>
      <c r="I198" s="173"/>
      <c r="J198" s="173"/>
      <c r="K198" s="172" t="s">
        <v>190</v>
      </c>
      <c r="L198" s="59">
        <v>1</v>
      </c>
      <c r="M198" s="174"/>
      <c r="N198" s="173"/>
      <c r="O198" s="173"/>
      <c r="P198" s="156">
        <f t="shared" si="8"/>
      </c>
      <c r="Q198" s="175"/>
      <c r="R198" s="48">
        <f t="shared" si="6"/>
      </c>
      <c r="S198" s="176"/>
      <c r="T198" s="177"/>
      <c r="U198" s="178"/>
      <c r="V198" s="48">
        <f t="shared" si="7"/>
      </c>
      <c r="W198" s="179"/>
      <c r="X198" s="177"/>
    </row>
    <row r="199" spans="2:24" ht="22.5" customHeight="1">
      <c r="B199" s="36">
        <v>191</v>
      </c>
      <c r="C199" s="203"/>
      <c r="D199" s="170"/>
      <c r="E199" s="37"/>
      <c r="F199" s="169"/>
      <c r="G199" s="173"/>
      <c r="H199" s="173"/>
      <c r="I199" s="173"/>
      <c r="J199" s="173"/>
      <c r="K199" s="172" t="s">
        <v>190</v>
      </c>
      <c r="L199" s="59">
        <v>1</v>
      </c>
      <c r="M199" s="174"/>
      <c r="N199" s="173"/>
      <c r="O199" s="173"/>
      <c r="P199" s="156">
        <f t="shared" si="8"/>
      </c>
      <c r="Q199" s="175"/>
      <c r="R199" s="48">
        <f t="shared" si="6"/>
      </c>
      <c r="S199" s="176"/>
      <c r="T199" s="177"/>
      <c r="U199" s="178"/>
      <c r="V199" s="48">
        <f t="shared" si="7"/>
      </c>
      <c r="W199" s="179"/>
      <c r="X199" s="177"/>
    </row>
    <row r="200" spans="2:24" ht="22.5" customHeight="1">
      <c r="B200" s="36">
        <v>192</v>
      </c>
      <c r="C200" s="203"/>
      <c r="D200" s="170"/>
      <c r="E200" s="37"/>
      <c r="F200" s="169"/>
      <c r="G200" s="173"/>
      <c r="H200" s="173"/>
      <c r="I200" s="173"/>
      <c r="J200" s="173"/>
      <c r="K200" s="172" t="s">
        <v>190</v>
      </c>
      <c r="L200" s="59">
        <v>1</v>
      </c>
      <c r="M200" s="174"/>
      <c r="N200" s="173"/>
      <c r="O200" s="173"/>
      <c r="P200" s="156">
        <f t="shared" si="8"/>
      </c>
      <c r="Q200" s="175"/>
      <c r="R200" s="48">
        <f t="shared" si="6"/>
      </c>
      <c r="S200" s="176"/>
      <c r="T200" s="177"/>
      <c r="U200" s="178"/>
      <c r="V200" s="48">
        <f t="shared" si="7"/>
      </c>
      <c r="W200" s="179"/>
      <c r="X200" s="177"/>
    </row>
    <row r="201" spans="2:24" ht="22.5" customHeight="1">
      <c r="B201" s="36">
        <v>193</v>
      </c>
      <c r="C201" s="203"/>
      <c r="D201" s="170"/>
      <c r="E201" s="37"/>
      <c r="F201" s="169"/>
      <c r="G201" s="173"/>
      <c r="H201" s="173"/>
      <c r="I201" s="173"/>
      <c r="J201" s="173"/>
      <c r="K201" s="172" t="s">
        <v>190</v>
      </c>
      <c r="L201" s="59">
        <v>1</v>
      </c>
      <c r="M201" s="174"/>
      <c r="N201" s="173"/>
      <c r="O201" s="173"/>
      <c r="P201" s="156">
        <f t="shared" si="8"/>
      </c>
      <c r="Q201" s="175"/>
      <c r="R201" s="48">
        <f aca="true" t="shared" si="9" ref="R201:R264">IF(Q201="","",VLOOKUP(Q201,$Z$9:$AA$40,2,))</f>
      </c>
      <c r="S201" s="176"/>
      <c r="T201" s="177"/>
      <c r="U201" s="178"/>
      <c r="V201" s="48">
        <f aca="true" t="shared" si="10" ref="V201:V264">IF(U201="","",VLOOKUP(U201,$Z$9:$AA$40,2,))</f>
      </c>
      <c r="W201" s="179"/>
      <c r="X201" s="177"/>
    </row>
    <row r="202" spans="2:24" ht="22.5" customHeight="1">
      <c r="B202" s="36">
        <v>194</v>
      </c>
      <c r="C202" s="203"/>
      <c r="D202" s="170"/>
      <c r="E202" s="37"/>
      <c r="F202" s="169"/>
      <c r="G202" s="173"/>
      <c r="H202" s="173"/>
      <c r="I202" s="173"/>
      <c r="J202" s="173"/>
      <c r="K202" s="172" t="s">
        <v>190</v>
      </c>
      <c r="L202" s="59">
        <v>1</v>
      </c>
      <c r="M202" s="174"/>
      <c r="N202" s="173"/>
      <c r="O202" s="173"/>
      <c r="P202" s="156">
        <f aca="true" t="shared" si="11" ref="P202:P265">IF(G202="","",$B$3)</f>
      </c>
      <c r="Q202" s="175"/>
      <c r="R202" s="48">
        <f t="shared" si="9"/>
      </c>
      <c r="S202" s="176"/>
      <c r="T202" s="177"/>
      <c r="U202" s="178"/>
      <c r="V202" s="48">
        <f t="shared" si="10"/>
      </c>
      <c r="W202" s="179"/>
      <c r="X202" s="177"/>
    </row>
    <row r="203" spans="2:24" ht="22.5" customHeight="1">
      <c r="B203" s="36">
        <v>195</v>
      </c>
      <c r="C203" s="203"/>
      <c r="D203" s="170"/>
      <c r="E203" s="37"/>
      <c r="F203" s="169"/>
      <c r="G203" s="173"/>
      <c r="H203" s="173"/>
      <c r="I203" s="173"/>
      <c r="J203" s="173"/>
      <c r="K203" s="172" t="s">
        <v>190</v>
      </c>
      <c r="L203" s="59">
        <v>1</v>
      </c>
      <c r="M203" s="174"/>
      <c r="N203" s="173"/>
      <c r="O203" s="173"/>
      <c r="P203" s="156">
        <f t="shared" si="11"/>
      </c>
      <c r="Q203" s="175"/>
      <c r="R203" s="48">
        <f t="shared" si="9"/>
      </c>
      <c r="S203" s="176"/>
      <c r="T203" s="177"/>
      <c r="U203" s="178"/>
      <c r="V203" s="48">
        <f t="shared" si="10"/>
      </c>
      <c r="W203" s="179"/>
      <c r="X203" s="177"/>
    </row>
    <row r="204" spans="2:24" ht="22.5" customHeight="1">
      <c r="B204" s="36">
        <v>196</v>
      </c>
      <c r="C204" s="203"/>
      <c r="D204" s="170"/>
      <c r="E204" s="37"/>
      <c r="F204" s="169"/>
      <c r="G204" s="173"/>
      <c r="H204" s="173"/>
      <c r="I204" s="173"/>
      <c r="J204" s="173"/>
      <c r="K204" s="172" t="s">
        <v>190</v>
      </c>
      <c r="L204" s="59">
        <v>1</v>
      </c>
      <c r="M204" s="174"/>
      <c r="N204" s="173"/>
      <c r="O204" s="173"/>
      <c r="P204" s="156">
        <f t="shared" si="11"/>
      </c>
      <c r="Q204" s="175"/>
      <c r="R204" s="48">
        <f t="shared" si="9"/>
      </c>
      <c r="S204" s="176"/>
      <c r="T204" s="177"/>
      <c r="U204" s="178"/>
      <c r="V204" s="48">
        <f t="shared" si="10"/>
      </c>
      <c r="W204" s="179"/>
      <c r="X204" s="177"/>
    </row>
    <row r="205" spans="2:24" ht="22.5" customHeight="1">
      <c r="B205" s="36">
        <v>197</v>
      </c>
      <c r="C205" s="203"/>
      <c r="D205" s="170"/>
      <c r="E205" s="37"/>
      <c r="F205" s="169"/>
      <c r="G205" s="173"/>
      <c r="H205" s="173"/>
      <c r="I205" s="173"/>
      <c r="J205" s="173"/>
      <c r="K205" s="172" t="s">
        <v>190</v>
      </c>
      <c r="L205" s="59">
        <v>1</v>
      </c>
      <c r="M205" s="174"/>
      <c r="N205" s="173"/>
      <c r="O205" s="173"/>
      <c r="P205" s="156">
        <f t="shared" si="11"/>
      </c>
      <c r="Q205" s="175"/>
      <c r="R205" s="48">
        <f t="shared" si="9"/>
      </c>
      <c r="S205" s="176"/>
      <c r="T205" s="177"/>
      <c r="U205" s="178"/>
      <c r="V205" s="48">
        <f t="shared" si="10"/>
      </c>
      <c r="W205" s="179"/>
      <c r="X205" s="177"/>
    </row>
    <row r="206" spans="2:24" ht="22.5" customHeight="1">
      <c r="B206" s="36">
        <v>198</v>
      </c>
      <c r="C206" s="203"/>
      <c r="D206" s="170"/>
      <c r="E206" s="37"/>
      <c r="F206" s="169"/>
      <c r="G206" s="173"/>
      <c r="H206" s="173"/>
      <c r="I206" s="173"/>
      <c r="J206" s="173"/>
      <c r="K206" s="172" t="s">
        <v>190</v>
      </c>
      <c r="L206" s="59">
        <v>1</v>
      </c>
      <c r="M206" s="174"/>
      <c r="N206" s="173"/>
      <c r="O206" s="173"/>
      <c r="P206" s="156">
        <f t="shared" si="11"/>
      </c>
      <c r="Q206" s="175"/>
      <c r="R206" s="48">
        <f t="shared" si="9"/>
      </c>
      <c r="S206" s="176"/>
      <c r="T206" s="177"/>
      <c r="U206" s="178"/>
      <c r="V206" s="48">
        <f t="shared" si="10"/>
      </c>
      <c r="W206" s="179"/>
      <c r="X206" s="177"/>
    </row>
    <row r="207" spans="2:24" ht="22.5" customHeight="1">
      <c r="B207" s="36">
        <v>199</v>
      </c>
      <c r="C207" s="203"/>
      <c r="D207" s="170"/>
      <c r="E207" s="37"/>
      <c r="F207" s="169"/>
      <c r="G207" s="173"/>
      <c r="H207" s="173"/>
      <c r="I207" s="173"/>
      <c r="J207" s="173"/>
      <c r="K207" s="172" t="s">
        <v>190</v>
      </c>
      <c r="L207" s="59">
        <v>1</v>
      </c>
      <c r="M207" s="174"/>
      <c r="N207" s="173"/>
      <c r="O207" s="173"/>
      <c r="P207" s="156">
        <f t="shared" si="11"/>
      </c>
      <c r="Q207" s="175"/>
      <c r="R207" s="48">
        <f t="shared" si="9"/>
      </c>
      <c r="S207" s="176"/>
      <c r="T207" s="177"/>
      <c r="U207" s="178"/>
      <c r="V207" s="48">
        <f t="shared" si="10"/>
      </c>
      <c r="W207" s="179"/>
      <c r="X207" s="177"/>
    </row>
    <row r="208" spans="2:24" ht="22.5" customHeight="1">
      <c r="B208" s="36">
        <v>200</v>
      </c>
      <c r="C208" s="203"/>
      <c r="D208" s="170"/>
      <c r="E208" s="37"/>
      <c r="F208" s="169"/>
      <c r="G208" s="173"/>
      <c r="H208" s="173"/>
      <c r="I208" s="173"/>
      <c r="J208" s="173"/>
      <c r="K208" s="172" t="s">
        <v>190</v>
      </c>
      <c r="L208" s="59">
        <v>1</v>
      </c>
      <c r="M208" s="174"/>
      <c r="N208" s="173"/>
      <c r="O208" s="173"/>
      <c r="P208" s="156">
        <f t="shared" si="11"/>
      </c>
      <c r="Q208" s="175"/>
      <c r="R208" s="48">
        <f t="shared" si="9"/>
      </c>
      <c r="S208" s="176"/>
      <c r="T208" s="177"/>
      <c r="U208" s="178"/>
      <c r="V208" s="48">
        <f t="shared" si="10"/>
      </c>
      <c r="W208" s="179"/>
      <c r="X208" s="177"/>
    </row>
    <row r="209" spans="2:24" ht="22.5" customHeight="1">
      <c r="B209" s="36">
        <v>201</v>
      </c>
      <c r="C209" s="203"/>
      <c r="D209" s="170"/>
      <c r="E209" s="37"/>
      <c r="F209" s="169"/>
      <c r="G209" s="173"/>
      <c r="H209" s="173"/>
      <c r="I209" s="173"/>
      <c r="J209" s="173"/>
      <c r="K209" s="172" t="s">
        <v>190</v>
      </c>
      <c r="L209" s="59">
        <v>1</v>
      </c>
      <c r="M209" s="174"/>
      <c r="N209" s="173"/>
      <c r="O209" s="173"/>
      <c r="P209" s="156">
        <f t="shared" si="11"/>
      </c>
      <c r="Q209" s="175"/>
      <c r="R209" s="48">
        <f t="shared" si="9"/>
      </c>
      <c r="S209" s="176"/>
      <c r="T209" s="177"/>
      <c r="U209" s="178"/>
      <c r="V209" s="48">
        <f t="shared" si="10"/>
      </c>
      <c r="W209" s="179"/>
      <c r="X209" s="177"/>
    </row>
    <row r="210" spans="2:24" ht="22.5" customHeight="1">
      <c r="B210" s="36">
        <v>202</v>
      </c>
      <c r="C210" s="203"/>
      <c r="D210" s="170"/>
      <c r="E210" s="37"/>
      <c r="F210" s="169"/>
      <c r="G210" s="173"/>
      <c r="H210" s="173"/>
      <c r="I210" s="173"/>
      <c r="J210" s="173"/>
      <c r="K210" s="172" t="s">
        <v>190</v>
      </c>
      <c r="L210" s="59">
        <v>1</v>
      </c>
      <c r="M210" s="174"/>
      <c r="N210" s="173"/>
      <c r="O210" s="173"/>
      <c r="P210" s="156">
        <f t="shared" si="11"/>
      </c>
      <c r="Q210" s="175"/>
      <c r="R210" s="48">
        <f t="shared" si="9"/>
      </c>
      <c r="S210" s="176"/>
      <c r="T210" s="177"/>
      <c r="U210" s="178"/>
      <c r="V210" s="48">
        <f t="shared" si="10"/>
      </c>
      <c r="W210" s="179"/>
      <c r="X210" s="177"/>
    </row>
    <row r="211" spans="2:24" ht="22.5" customHeight="1">
      <c r="B211" s="36">
        <v>203</v>
      </c>
      <c r="C211" s="203"/>
      <c r="D211" s="170"/>
      <c r="E211" s="37"/>
      <c r="F211" s="169"/>
      <c r="G211" s="173"/>
      <c r="H211" s="173"/>
      <c r="I211" s="173"/>
      <c r="J211" s="173"/>
      <c r="K211" s="172" t="s">
        <v>190</v>
      </c>
      <c r="L211" s="59">
        <v>1</v>
      </c>
      <c r="M211" s="174"/>
      <c r="N211" s="173"/>
      <c r="O211" s="173"/>
      <c r="P211" s="156">
        <f t="shared" si="11"/>
      </c>
      <c r="Q211" s="175"/>
      <c r="R211" s="48">
        <f t="shared" si="9"/>
      </c>
      <c r="S211" s="176"/>
      <c r="T211" s="177"/>
      <c r="U211" s="178"/>
      <c r="V211" s="48">
        <f t="shared" si="10"/>
      </c>
      <c r="W211" s="179"/>
      <c r="X211" s="177"/>
    </row>
    <row r="212" spans="2:24" ht="22.5" customHeight="1">
      <c r="B212" s="36">
        <v>204</v>
      </c>
      <c r="C212" s="203"/>
      <c r="D212" s="170"/>
      <c r="E212" s="37"/>
      <c r="F212" s="169"/>
      <c r="G212" s="173"/>
      <c r="H212" s="173"/>
      <c r="I212" s="173"/>
      <c r="J212" s="173"/>
      <c r="K212" s="172" t="s">
        <v>190</v>
      </c>
      <c r="L212" s="59">
        <v>1</v>
      </c>
      <c r="M212" s="174"/>
      <c r="N212" s="173"/>
      <c r="O212" s="173"/>
      <c r="P212" s="156">
        <f t="shared" si="11"/>
      </c>
      <c r="Q212" s="175"/>
      <c r="R212" s="48">
        <f t="shared" si="9"/>
      </c>
      <c r="S212" s="176"/>
      <c r="T212" s="177"/>
      <c r="U212" s="178"/>
      <c r="V212" s="48">
        <f t="shared" si="10"/>
      </c>
      <c r="W212" s="179"/>
      <c r="X212" s="177"/>
    </row>
    <row r="213" spans="2:24" ht="22.5" customHeight="1">
      <c r="B213" s="36">
        <v>205</v>
      </c>
      <c r="C213" s="203"/>
      <c r="D213" s="170"/>
      <c r="E213" s="37"/>
      <c r="F213" s="169"/>
      <c r="G213" s="173"/>
      <c r="H213" s="173"/>
      <c r="I213" s="173"/>
      <c r="J213" s="173"/>
      <c r="K213" s="172" t="s">
        <v>190</v>
      </c>
      <c r="L213" s="59">
        <v>1</v>
      </c>
      <c r="M213" s="174"/>
      <c r="N213" s="173"/>
      <c r="O213" s="173"/>
      <c r="P213" s="156">
        <f t="shared" si="11"/>
      </c>
      <c r="Q213" s="175"/>
      <c r="R213" s="48">
        <f t="shared" si="9"/>
      </c>
      <c r="S213" s="176"/>
      <c r="T213" s="177"/>
      <c r="U213" s="178"/>
      <c r="V213" s="48">
        <f t="shared" si="10"/>
      </c>
      <c r="W213" s="179"/>
      <c r="X213" s="177"/>
    </row>
    <row r="214" spans="2:24" ht="22.5" customHeight="1">
      <c r="B214" s="36">
        <v>206</v>
      </c>
      <c r="C214" s="203"/>
      <c r="D214" s="170"/>
      <c r="E214" s="37"/>
      <c r="F214" s="169"/>
      <c r="G214" s="173"/>
      <c r="H214" s="173"/>
      <c r="I214" s="173"/>
      <c r="J214" s="173"/>
      <c r="K214" s="172" t="s">
        <v>190</v>
      </c>
      <c r="L214" s="59">
        <v>1</v>
      </c>
      <c r="M214" s="174"/>
      <c r="N214" s="173"/>
      <c r="O214" s="173"/>
      <c r="P214" s="156">
        <f t="shared" si="11"/>
      </c>
      <c r="Q214" s="175"/>
      <c r="R214" s="48">
        <f t="shared" si="9"/>
      </c>
      <c r="S214" s="176"/>
      <c r="T214" s="177"/>
      <c r="U214" s="178"/>
      <c r="V214" s="48">
        <f t="shared" si="10"/>
      </c>
      <c r="W214" s="179"/>
      <c r="X214" s="177"/>
    </row>
    <row r="215" spans="2:24" ht="22.5" customHeight="1">
      <c r="B215" s="36">
        <v>207</v>
      </c>
      <c r="C215" s="203"/>
      <c r="D215" s="170"/>
      <c r="E215" s="37"/>
      <c r="F215" s="169"/>
      <c r="G215" s="173"/>
      <c r="H215" s="173"/>
      <c r="I215" s="173"/>
      <c r="J215" s="173"/>
      <c r="K215" s="172" t="s">
        <v>190</v>
      </c>
      <c r="L215" s="59">
        <v>1</v>
      </c>
      <c r="M215" s="174"/>
      <c r="N215" s="173"/>
      <c r="O215" s="173"/>
      <c r="P215" s="156">
        <f t="shared" si="11"/>
      </c>
      <c r="Q215" s="175"/>
      <c r="R215" s="48">
        <f t="shared" si="9"/>
      </c>
      <c r="S215" s="176"/>
      <c r="T215" s="177"/>
      <c r="U215" s="178"/>
      <c r="V215" s="48">
        <f t="shared" si="10"/>
      </c>
      <c r="W215" s="179"/>
      <c r="X215" s="177"/>
    </row>
    <row r="216" spans="2:24" ht="22.5" customHeight="1">
      <c r="B216" s="36">
        <v>208</v>
      </c>
      <c r="C216" s="203"/>
      <c r="D216" s="170"/>
      <c r="E216" s="37"/>
      <c r="F216" s="169"/>
      <c r="G216" s="173"/>
      <c r="H216" s="173"/>
      <c r="I216" s="173"/>
      <c r="J216" s="173"/>
      <c r="K216" s="172" t="s">
        <v>190</v>
      </c>
      <c r="L216" s="59">
        <v>1</v>
      </c>
      <c r="M216" s="174"/>
      <c r="N216" s="173"/>
      <c r="O216" s="173"/>
      <c r="P216" s="156">
        <f t="shared" si="11"/>
      </c>
      <c r="Q216" s="175"/>
      <c r="R216" s="48">
        <f t="shared" si="9"/>
      </c>
      <c r="S216" s="176"/>
      <c r="T216" s="177"/>
      <c r="U216" s="178"/>
      <c r="V216" s="48">
        <f t="shared" si="10"/>
      </c>
      <c r="W216" s="179"/>
      <c r="X216" s="177"/>
    </row>
    <row r="217" spans="2:24" ht="22.5" customHeight="1">
      <c r="B217" s="36">
        <v>209</v>
      </c>
      <c r="C217" s="203"/>
      <c r="D217" s="170"/>
      <c r="E217" s="37"/>
      <c r="F217" s="169"/>
      <c r="G217" s="173"/>
      <c r="H217" s="173"/>
      <c r="I217" s="173"/>
      <c r="J217" s="173"/>
      <c r="K217" s="172" t="s">
        <v>190</v>
      </c>
      <c r="L217" s="59">
        <v>1</v>
      </c>
      <c r="M217" s="174"/>
      <c r="N217" s="173"/>
      <c r="O217" s="173"/>
      <c r="P217" s="156">
        <f t="shared" si="11"/>
      </c>
      <c r="Q217" s="175"/>
      <c r="R217" s="48">
        <f t="shared" si="9"/>
      </c>
      <c r="S217" s="176"/>
      <c r="T217" s="177"/>
      <c r="U217" s="178"/>
      <c r="V217" s="48">
        <f t="shared" si="10"/>
      </c>
      <c r="W217" s="179"/>
      <c r="X217" s="177"/>
    </row>
    <row r="218" spans="2:24" ht="22.5" customHeight="1">
      <c r="B218" s="36">
        <v>210</v>
      </c>
      <c r="C218" s="203"/>
      <c r="D218" s="170"/>
      <c r="E218" s="37"/>
      <c r="F218" s="169"/>
      <c r="G218" s="173"/>
      <c r="H218" s="173"/>
      <c r="I218" s="173"/>
      <c r="J218" s="173"/>
      <c r="K218" s="172" t="s">
        <v>190</v>
      </c>
      <c r="L218" s="59">
        <v>1</v>
      </c>
      <c r="M218" s="174"/>
      <c r="N218" s="173"/>
      <c r="O218" s="173"/>
      <c r="P218" s="156">
        <f t="shared" si="11"/>
      </c>
      <c r="Q218" s="175"/>
      <c r="R218" s="48">
        <f t="shared" si="9"/>
      </c>
      <c r="S218" s="176"/>
      <c r="T218" s="177"/>
      <c r="U218" s="178"/>
      <c r="V218" s="48">
        <f t="shared" si="10"/>
      </c>
      <c r="W218" s="179"/>
      <c r="X218" s="177"/>
    </row>
    <row r="219" spans="2:24" ht="22.5" customHeight="1">
      <c r="B219" s="36">
        <v>211</v>
      </c>
      <c r="C219" s="203"/>
      <c r="D219" s="170"/>
      <c r="E219" s="37"/>
      <c r="F219" s="169"/>
      <c r="G219" s="173"/>
      <c r="H219" s="173"/>
      <c r="I219" s="173"/>
      <c r="J219" s="173"/>
      <c r="K219" s="172" t="s">
        <v>190</v>
      </c>
      <c r="L219" s="59">
        <v>1</v>
      </c>
      <c r="M219" s="174"/>
      <c r="N219" s="173"/>
      <c r="O219" s="173"/>
      <c r="P219" s="156">
        <f t="shared" si="11"/>
      </c>
      <c r="Q219" s="175"/>
      <c r="R219" s="48">
        <f t="shared" si="9"/>
      </c>
      <c r="S219" s="176"/>
      <c r="T219" s="177"/>
      <c r="U219" s="178"/>
      <c r="V219" s="48">
        <f t="shared" si="10"/>
      </c>
      <c r="W219" s="179"/>
      <c r="X219" s="177"/>
    </row>
    <row r="220" spans="2:24" ht="22.5" customHeight="1">
      <c r="B220" s="36">
        <v>212</v>
      </c>
      <c r="C220" s="203"/>
      <c r="D220" s="170"/>
      <c r="E220" s="37"/>
      <c r="F220" s="169"/>
      <c r="G220" s="173"/>
      <c r="H220" s="173"/>
      <c r="I220" s="173"/>
      <c r="J220" s="173"/>
      <c r="K220" s="172" t="s">
        <v>190</v>
      </c>
      <c r="L220" s="59">
        <v>1</v>
      </c>
      <c r="M220" s="174"/>
      <c r="N220" s="173"/>
      <c r="O220" s="173"/>
      <c r="P220" s="156">
        <f t="shared" si="11"/>
      </c>
      <c r="Q220" s="175"/>
      <c r="R220" s="48">
        <f t="shared" si="9"/>
      </c>
      <c r="S220" s="176"/>
      <c r="T220" s="177"/>
      <c r="U220" s="178"/>
      <c r="V220" s="48">
        <f t="shared" si="10"/>
      </c>
      <c r="W220" s="179"/>
      <c r="X220" s="177"/>
    </row>
    <row r="221" spans="2:24" ht="22.5" customHeight="1">
      <c r="B221" s="36">
        <v>213</v>
      </c>
      <c r="C221" s="203"/>
      <c r="D221" s="170"/>
      <c r="E221" s="37"/>
      <c r="F221" s="169"/>
      <c r="G221" s="173"/>
      <c r="H221" s="173"/>
      <c r="I221" s="173"/>
      <c r="J221" s="173"/>
      <c r="K221" s="172" t="s">
        <v>190</v>
      </c>
      <c r="L221" s="59">
        <v>1</v>
      </c>
      <c r="M221" s="174"/>
      <c r="N221" s="173"/>
      <c r="O221" s="173"/>
      <c r="P221" s="156">
        <f t="shared" si="11"/>
      </c>
      <c r="Q221" s="175"/>
      <c r="R221" s="48">
        <f t="shared" si="9"/>
      </c>
      <c r="S221" s="176"/>
      <c r="T221" s="177"/>
      <c r="U221" s="178"/>
      <c r="V221" s="48">
        <f t="shared" si="10"/>
      </c>
      <c r="W221" s="179"/>
      <c r="X221" s="177"/>
    </row>
    <row r="222" spans="2:24" ht="22.5" customHeight="1">
      <c r="B222" s="36">
        <v>214</v>
      </c>
      <c r="C222" s="203"/>
      <c r="D222" s="170"/>
      <c r="E222" s="37"/>
      <c r="F222" s="169"/>
      <c r="G222" s="173"/>
      <c r="H222" s="173"/>
      <c r="I222" s="173"/>
      <c r="J222" s="173"/>
      <c r="K222" s="172" t="s">
        <v>190</v>
      </c>
      <c r="L222" s="59">
        <v>1</v>
      </c>
      <c r="M222" s="174"/>
      <c r="N222" s="173"/>
      <c r="O222" s="173"/>
      <c r="P222" s="156">
        <f t="shared" si="11"/>
      </c>
      <c r="Q222" s="175"/>
      <c r="R222" s="48">
        <f t="shared" si="9"/>
      </c>
      <c r="S222" s="176"/>
      <c r="T222" s="177"/>
      <c r="U222" s="178"/>
      <c r="V222" s="48">
        <f t="shared" si="10"/>
      </c>
      <c r="W222" s="179"/>
      <c r="X222" s="177"/>
    </row>
    <row r="223" spans="2:24" ht="22.5" customHeight="1">
      <c r="B223" s="36">
        <v>215</v>
      </c>
      <c r="C223" s="203"/>
      <c r="D223" s="170"/>
      <c r="E223" s="37"/>
      <c r="F223" s="169"/>
      <c r="G223" s="173"/>
      <c r="H223" s="173"/>
      <c r="I223" s="173"/>
      <c r="J223" s="173"/>
      <c r="K223" s="172" t="s">
        <v>190</v>
      </c>
      <c r="L223" s="59">
        <v>1</v>
      </c>
      <c r="M223" s="174"/>
      <c r="N223" s="173"/>
      <c r="O223" s="173"/>
      <c r="P223" s="156">
        <f t="shared" si="11"/>
      </c>
      <c r="Q223" s="175"/>
      <c r="R223" s="48">
        <f t="shared" si="9"/>
      </c>
      <c r="S223" s="176"/>
      <c r="T223" s="177"/>
      <c r="U223" s="178"/>
      <c r="V223" s="48">
        <f t="shared" si="10"/>
      </c>
      <c r="W223" s="179"/>
      <c r="X223" s="177"/>
    </row>
    <row r="224" spans="2:24" ht="22.5" customHeight="1">
      <c r="B224" s="36">
        <v>216</v>
      </c>
      <c r="C224" s="203"/>
      <c r="D224" s="170"/>
      <c r="E224" s="37"/>
      <c r="F224" s="169"/>
      <c r="G224" s="173"/>
      <c r="H224" s="173"/>
      <c r="I224" s="173"/>
      <c r="J224" s="173"/>
      <c r="K224" s="172" t="s">
        <v>190</v>
      </c>
      <c r="L224" s="59">
        <v>1</v>
      </c>
      <c r="M224" s="174"/>
      <c r="N224" s="173"/>
      <c r="O224" s="173"/>
      <c r="P224" s="156">
        <f t="shared" si="11"/>
      </c>
      <c r="Q224" s="175"/>
      <c r="R224" s="48">
        <f t="shared" si="9"/>
      </c>
      <c r="S224" s="176"/>
      <c r="T224" s="177"/>
      <c r="U224" s="178"/>
      <c r="V224" s="48">
        <f t="shared" si="10"/>
      </c>
      <c r="W224" s="179"/>
      <c r="X224" s="177"/>
    </row>
    <row r="225" spans="2:24" ht="22.5" customHeight="1">
      <c r="B225" s="36">
        <v>217</v>
      </c>
      <c r="C225" s="203"/>
      <c r="D225" s="170"/>
      <c r="E225" s="37"/>
      <c r="F225" s="169"/>
      <c r="G225" s="173"/>
      <c r="H225" s="173"/>
      <c r="I225" s="173"/>
      <c r="J225" s="173"/>
      <c r="K225" s="172" t="s">
        <v>190</v>
      </c>
      <c r="L225" s="59">
        <v>1</v>
      </c>
      <c r="M225" s="174"/>
      <c r="N225" s="173"/>
      <c r="O225" s="173"/>
      <c r="P225" s="156">
        <f t="shared" si="11"/>
      </c>
      <c r="Q225" s="175"/>
      <c r="R225" s="48">
        <f t="shared" si="9"/>
      </c>
      <c r="S225" s="176"/>
      <c r="T225" s="177"/>
      <c r="U225" s="178"/>
      <c r="V225" s="48">
        <f t="shared" si="10"/>
      </c>
      <c r="W225" s="179"/>
      <c r="X225" s="177"/>
    </row>
    <row r="226" spans="2:24" ht="22.5" customHeight="1">
      <c r="B226" s="36">
        <v>218</v>
      </c>
      <c r="C226" s="203"/>
      <c r="D226" s="170"/>
      <c r="E226" s="37"/>
      <c r="F226" s="169"/>
      <c r="G226" s="173"/>
      <c r="H226" s="173"/>
      <c r="I226" s="173"/>
      <c r="J226" s="173"/>
      <c r="K226" s="172" t="s">
        <v>190</v>
      </c>
      <c r="L226" s="59">
        <v>1</v>
      </c>
      <c r="M226" s="174"/>
      <c r="N226" s="173"/>
      <c r="O226" s="173"/>
      <c r="P226" s="156">
        <f t="shared" si="11"/>
      </c>
      <c r="Q226" s="175"/>
      <c r="R226" s="48">
        <f t="shared" si="9"/>
      </c>
      <c r="S226" s="176"/>
      <c r="T226" s="177"/>
      <c r="U226" s="178"/>
      <c r="V226" s="48">
        <f t="shared" si="10"/>
      </c>
      <c r="W226" s="179"/>
      <c r="X226" s="177"/>
    </row>
    <row r="227" spans="2:24" ht="22.5" customHeight="1">
      <c r="B227" s="36">
        <v>219</v>
      </c>
      <c r="C227" s="203"/>
      <c r="D227" s="170"/>
      <c r="E227" s="37"/>
      <c r="F227" s="169"/>
      <c r="G227" s="173"/>
      <c r="H227" s="173"/>
      <c r="I227" s="173"/>
      <c r="J227" s="173"/>
      <c r="K227" s="172" t="s">
        <v>190</v>
      </c>
      <c r="L227" s="59">
        <v>1</v>
      </c>
      <c r="M227" s="174"/>
      <c r="N227" s="173"/>
      <c r="O227" s="173"/>
      <c r="P227" s="156">
        <f t="shared" si="11"/>
      </c>
      <c r="Q227" s="175"/>
      <c r="R227" s="48">
        <f t="shared" si="9"/>
      </c>
      <c r="S227" s="176"/>
      <c r="T227" s="177"/>
      <c r="U227" s="178"/>
      <c r="V227" s="48">
        <f t="shared" si="10"/>
      </c>
      <c r="W227" s="179"/>
      <c r="X227" s="177"/>
    </row>
    <row r="228" spans="2:24" ht="22.5" customHeight="1">
      <c r="B228" s="36">
        <v>220</v>
      </c>
      <c r="C228" s="203"/>
      <c r="D228" s="170"/>
      <c r="E228" s="37"/>
      <c r="F228" s="169"/>
      <c r="G228" s="173"/>
      <c r="H228" s="173"/>
      <c r="I228" s="173"/>
      <c r="J228" s="173"/>
      <c r="K228" s="172" t="s">
        <v>190</v>
      </c>
      <c r="L228" s="59">
        <v>1</v>
      </c>
      <c r="M228" s="174"/>
      <c r="N228" s="173"/>
      <c r="O228" s="173"/>
      <c r="P228" s="156">
        <f t="shared" si="11"/>
      </c>
      <c r="Q228" s="175"/>
      <c r="R228" s="48">
        <f t="shared" si="9"/>
      </c>
      <c r="S228" s="176"/>
      <c r="T228" s="177"/>
      <c r="U228" s="178"/>
      <c r="V228" s="48">
        <f t="shared" si="10"/>
      </c>
      <c r="W228" s="179"/>
      <c r="X228" s="177"/>
    </row>
    <row r="229" spans="2:24" ht="22.5" customHeight="1">
      <c r="B229" s="36">
        <v>221</v>
      </c>
      <c r="C229" s="203"/>
      <c r="D229" s="170"/>
      <c r="E229" s="37"/>
      <c r="F229" s="169"/>
      <c r="G229" s="173"/>
      <c r="H229" s="173"/>
      <c r="I229" s="173"/>
      <c r="J229" s="173"/>
      <c r="K229" s="172" t="s">
        <v>190</v>
      </c>
      <c r="L229" s="59">
        <v>1</v>
      </c>
      <c r="M229" s="174"/>
      <c r="N229" s="173"/>
      <c r="O229" s="173"/>
      <c r="P229" s="156">
        <f t="shared" si="11"/>
      </c>
      <c r="Q229" s="175"/>
      <c r="R229" s="48">
        <f t="shared" si="9"/>
      </c>
      <c r="S229" s="176"/>
      <c r="T229" s="177"/>
      <c r="U229" s="178"/>
      <c r="V229" s="48">
        <f t="shared" si="10"/>
      </c>
      <c r="W229" s="179"/>
      <c r="X229" s="177"/>
    </row>
    <row r="230" spans="2:24" ht="22.5" customHeight="1">
      <c r="B230" s="36">
        <v>222</v>
      </c>
      <c r="C230" s="203"/>
      <c r="D230" s="170"/>
      <c r="E230" s="37"/>
      <c r="F230" s="169"/>
      <c r="G230" s="173"/>
      <c r="H230" s="173"/>
      <c r="I230" s="173"/>
      <c r="J230" s="173"/>
      <c r="K230" s="172" t="s">
        <v>190</v>
      </c>
      <c r="L230" s="59">
        <v>1</v>
      </c>
      <c r="M230" s="174"/>
      <c r="N230" s="173"/>
      <c r="O230" s="173"/>
      <c r="P230" s="156">
        <f t="shared" si="11"/>
      </c>
      <c r="Q230" s="175"/>
      <c r="R230" s="48">
        <f t="shared" si="9"/>
      </c>
      <c r="S230" s="176"/>
      <c r="T230" s="177"/>
      <c r="U230" s="178"/>
      <c r="V230" s="48">
        <f t="shared" si="10"/>
      </c>
      <c r="W230" s="179"/>
      <c r="X230" s="177"/>
    </row>
    <row r="231" spans="2:24" ht="22.5" customHeight="1">
      <c r="B231" s="36">
        <v>223</v>
      </c>
      <c r="C231" s="203"/>
      <c r="D231" s="170"/>
      <c r="E231" s="37"/>
      <c r="F231" s="169"/>
      <c r="G231" s="173"/>
      <c r="H231" s="173"/>
      <c r="I231" s="173"/>
      <c r="J231" s="173"/>
      <c r="K231" s="172" t="s">
        <v>190</v>
      </c>
      <c r="L231" s="59">
        <v>1</v>
      </c>
      <c r="M231" s="174"/>
      <c r="N231" s="173"/>
      <c r="O231" s="173"/>
      <c r="P231" s="156">
        <f t="shared" si="11"/>
      </c>
      <c r="Q231" s="175"/>
      <c r="R231" s="48">
        <f t="shared" si="9"/>
      </c>
      <c r="S231" s="176"/>
      <c r="T231" s="177"/>
      <c r="U231" s="178"/>
      <c r="V231" s="48">
        <f t="shared" si="10"/>
      </c>
      <c r="W231" s="179"/>
      <c r="X231" s="177"/>
    </row>
    <row r="232" spans="2:24" ht="22.5" customHeight="1">
      <c r="B232" s="36">
        <v>224</v>
      </c>
      <c r="C232" s="203"/>
      <c r="D232" s="170"/>
      <c r="E232" s="37"/>
      <c r="F232" s="169"/>
      <c r="G232" s="173"/>
      <c r="H232" s="173"/>
      <c r="I232" s="173"/>
      <c r="J232" s="173"/>
      <c r="K232" s="172" t="s">
        <v>190</v>
      </c>
      <c r="L232" s="59">
        <v>1</v>
      </c>
      <c r="M232" s="174"/>
      <c r="N232" s="173"/>
      <c r="O232" s="173"/>
      <c r="P232" s="156">
        <f t="shared" si="11"/>
      </c>
      <c r="Q232" s="175"/>
      <c r="R232" s="48">
        <f t="shared" si="9"/>
      </c>
      <c r="S232" s="176"/>
      <c r="T232" s="177"/>
      <c r="U232" s="178"/>
      <c r="V232" s="48">
        <f t="shared" si="10"/>
      </c>
      <c r="W232" s="179"/>
      <c r="X232" s="177"/>
    </row>
    <row r="233" spans="2:24" ht="22.5" customHeight="1">
      <c r="B233" s="36">
        <v>225</v>
      </c>
      <c r="C233" s="203"/>
      <c r="D233" s="170"/>
      <c r="E233" s="37"/>
      <c r="F233" s="169"/>
      <c r="G233" s="173"/>
      <c r="H233" s="173"/>
      <c r="I233" s="173"/>
      <c r="J233" s="173"/>
      <c r="K233" s="172" t="s">
        <v>190</v>
      </c>
      <c r="L233" s="59">
        <v>1</v>
      </c>
      <c r="M233" s="174"/>
      <c r="N233" s="173"/>
      <c r="O233" s="173"/>
      <c r="P233" s="156">
        <f t="shared" si="11"/>
      </c>
      <c r="Q233" s="175"/>
      <c r="R233" s="48">
        <f t="shared" si="9"/>
      </c>
      <c r="S233" s="176"/>
      <c r="T233" s="177"/>
      <c r="U233" s="178"/>
      <c r="V233" s="48">
        <f t="shared" si="10"/>
      </c>
      <c r="W233" s="179"/>
      <c r="X233" s="177"/>
    </row>
    <row r="234" spans="2:24" ht="22.5" customHeight="1">
      <c r="B234" s="36">
        <v>226</v>
      </c>
      <c r="C234" s="203"/>
      <c r="D234" s="170"/>
      <c r="E234" s="37"/>
      <c r="F234" s="169"/>
      <c r="G234" s="173"/>
      <c r="H234" s="173"/>
      <c r="I234" s="173"/>
      <c r="J234" s="173"/>
      <c r="K234" s="172" t="s">
        <v>190</v>
      </c>
      <c r="L234" s="59">
        <v>1</v>
      </c>
      <c r="M234" s="174"/>
      <c r="N234" s="173"/>
      <c r="O234" s="173"/>
      <c r="P234" s="156">
        <f t="shared" si="11"/>
      </c>
      <c r="Q234" s="175"/>
      <c r="R234" s="48">
        <f t="shared" si="9"/>
      </c>
      <c r="S234" s="176"/>
      <c r="T234" s="177"/>
      <c r="U234" s="178"/>
      <c r="V234" s="48">
        <f t="shared" si="10"/>
      </c>
      <c r="W234" s="179"/>
      <c r="X234" s="177"/>
    </row>
    <row r="235" spans="2:24" ht="22.5" customHeight="1">
      <c r="B235" s="36">
        <v>227</v>
      </c>
      <c r="C235" s="203"/>
      <c r="D235" s="170"/>
      <c r="E235" s="37"/>
      <c r="F235" s="169"/>
      <c r="G235" s="173"/>
      <c r="H235" s="173"/>
      <c r="I235" s="173"/>
      <c r="J235" s="173"/>
      <c r="K235" s="172" t="s">
        <v>190</v>
      </c>
      <c r="L235" s="59">
        <v>1</v>
      </c>
      <c r="M235" s="174"/>
      <c r="N235" s="173"/>
      <c r="O235" s="173"/>
      <c r="P235" s="156">
        <f t="shared" si="11"/>
      </c>
      <c r="Q235" s="175"/>
      <c r="R235" s="48">
        <f t="shared" si="9"/>
      </c>
      <c r="S235" s="176"/>
      <c r="T235" s="177"/>
      <c r="U235" s="178"/>
      <c r="V235" s="48">
        <f t="shared" si="10"/>
      </c>
      <c r="W235" s="179"/>
      <c r="X235" s="177"/>
    </row>
    <row r="236" spans="2:24" ht="22.5" customHeight="1">
      <c r="B236" s="36">
        <v>228</v>
      </c>
      <c r="C236" s="203"/>
      <c r="D236" s="170"/>
      <c r="E236" s="37"/>
      <c r="F236" s="169"/>
      <c r="G236" s="173"/>
      <c r="H236" s="173"/>
      <c r="I236" s="173"/>
      <c r="J236" s="173"/>
      <c r="K236" s="172" t="s">
        <v>190</v>
      </c>
      <c r="L236" s="59">
        <v>1</v>
      </c>
      <c r="M236" s="174"/>
      <c r="N236" s="173"/>
      <c r="O236" s="173"/>
      <c r="P236" s="156">
        <f t="shared" si="11"/>
      </c>
      <c r="Q236" s="175"/>
      <c r="R236" s="48">
        <f t="shared" si="9"/>
      </c>
      <c r="S236" s="176"/>
      <c r="T236" s="177"/>
      <c r="U236" s="178"/>
      <c r="V236" s="48">
        <f t="shared" si="10"/>
      </c>
      <c r="W236" s="179"/>
      <c r="X236" s="177"/>
    </row>
    <row r="237" spans="2:24" ht="22.5" customHeight="1">
      <c r="B237" s="36">
        <v>229</v>
      </c>
      <c r="C237" s="203"/>
      <c r="D237" s="170"/>
      <c r="E237" s="37"/>
      <c r="F237" s="169"/>
      <c r="G237" s="173"/>
      <c r="H237" s="173"/>
      <c r="I237" s="173"/>
      <c r="J237" s="173"/>
      <c r="K237" s="172" t="s">
        <v>190</v>
      </c>
      <c r="L237" s="59">
        <v>1</v>
      </c>
      <c r="M237" s="174"/>
      <c r="N237" s="173"/>
      <c r="O237" s="173"/>
      <c r="P237" s="156">
        <f t="shared" si="11"/>
      </c>
      <c r="Q237" s="175"/>
      <c r="R237" s="48">
        <f t="shared" si="9"/>
      </c>
      <c r="S237" s="176"/>
      <c r="T237" s="177"/>
      <c r="U237" s="178"/>
      <c r="V237" s="48">
        <f t="shared" si="10"/>
      </c>
      <c r="W237" s="179"/>
      <c r="X237" s="177"/>
    </row>
    <row r="238" spans="2:24" ht="22.5" customHeight="1">
      <c r="B238" s="36">
        <v>230</v>
      </c>
      <c r="C238" s="203"/>
      <c r="D238" s="170"/>
      <c r="E238" s="37"/>
      <c r="F238" s="169"/>
      <c r="G238" s="173"/>
      <c r="H238" s="173"/>
      <c r="I238" s="173"/>
      <c r="J238" s="173"/>
      <c r="K238" s="172" t="s">
        <v>190</v>
      </c>
      <c r="L238" s="59">
        <v>1</v>
      </c>
      <c r="M238" s="174"/>
      <c r="N238" s="173"/>
      <c r="O238" s="173"/>
      <c r="P238" s="156">
        <f t="shared" si="11"/>
      </c>
      <c r="Q238" s="175"/>
      <c r="R238" s="48">
        <f t="shared" si="9"/>
      </c>
      <c r="S238" s="176"/>
      <c r="T238" s="177"/>
      <c r="U238" s="178"/>
      <c r="V238" s="48">
        <f t="shared" si="10"/>
      </c>
      <c r="W238" s="179"/>
      <c r="X238" s="177"/>
    </row>
    <row r="239" spans="2:24" ht="22.5" customHeight="1">
      <c r="B239" s="36">
        <v>231</v>
      </c>
      <c r="C239" s="203"/>
      <c r="D239" s="170"/>
      <c r="E239" s="37"/>
      <c r="F239" s="169"/>
      <c r="G239" s="173"/>
      <c r="H239" s="173"/>
      <c r="I239" s="173"/>
      <c r="J239" s="173"/>
      <c r="K239" s="172" t="s">
        <v>190</v>
      </c>
      <c r="L239" s="59">
        <v>1</v>
      </c>
      <c r="M239" s="174"/>
      <c r="N239" s="173"/>
      <c r="O239" s="173"/>
      <c r="P239" s="156">
        <f t="shared" si="11"/>
      </c>
      <c r="Q239" s="175"/>
      <c r="R239" s="48">
        <f t="shared" si="9"/>
      </c>
      <c r="S239" s="176"/>
      <c r="T239" s="177"/>
      <c r="U239" s="178"/>
      <c r="V239" s="48">
        <f t="shared" si="10"/>
      </c>
      <c r="W239" s="179"/>
      <c r="X239" s="177"/>
    </row>
    <row r="240" spans="2:24" ht="22.5" customHeight="1">
      <c r="B240" s="36">
        <v>232</v>
      </c>
      <c r="C240" s="203"/>
      <c r="D240" s="170"/>
      <c r="E240" s="37"/>
      <c r="F240" s="169"/>
      <c r="G240" s="173"/>
      <c r="H240" s="173"/>
      <c r="I240" s="173"/>
      <c r="J240" s="173"/>
      <c r="K240" s="172" t="s">
        <v>190</v>
      </c>
      <c r="L240" s="59">
        <v>1</v>
      </c>
      <c r="M240" s="174"/>
      <c r="N240" s="173"/>
      <c r="O240" s="173"/>
      <c r="P240" s="156">
        <f t="shared" si="11"/>
      </c>
      <c r="Q240" s="175"/>
      <c r="R240" s="48">
        <f t="shared" si="9"/>
      </c>
      <c r="S240" s="176"/>
      <c r="T240" s="177"/>
      <c r="U240" s="178"/>
      <c r="V240" s="48">
        <f t="shared" si="10"/>
      </c>
      <c r="W240" s="179"/>
      <c r="X240" s="177"/>
    </row>
    <row r="241" spans="2:24" ht="22.5" customHeight="1">
      <c r="B241" s="36">
        <v>233</v>
      </c>
      <c r="C241" s="203"/>
      <c r="D241" s="170"/>
      <c r="E241" s="37"/>
      <c r="F241" s="169"/>
      <c r="G241" s="173"/>
      <c r="H241" s="173"/>
      <c r="I241" s="173"/>
      <c r="J241" s="173"/>
      <c r="K241" s="172" t="s">
        <v>190</v>
      </c>
      <c r="L241" s="59">
        <v>1</v>
      </c>
      <c r="M241" s="174"/>
      <c r="N241" s="173"/>
      <c r="O241" s="173"/>
      <c r="P241" s="156">
        <f t="shared" si="11"/>
      </c>
      <c r="Q241" s="175"/>
      <c r="R241" s="48">
        <f t="shared" si="9"/>
      </c>
      <c r="S241" s="176"/>
      <c r="T241" s="177"/>
      <c r="U241" s="178"/>
      <c r="V241" s="48">
        <f t="shared" si="10"/>
      </c>
      <c r="W241" s="179"/>
      <c r="X241" s="177"/>
    </row>
    <row r="242" spans="2:24" ht="22.5" customHeight="1">
      <c r="B242" s="36">
        <v>234</v>
      </c>
      <c r="C242" s="203"/>
      <c r="D242" s="170"/>
      <c r="E242" s="37"/>
      <c r="F242" s="169"/>
      <c r="G242" s="173"/>
      <c r="H242" s="173"/>
      <c r="I242" s="173"/>
      <c r="J242" s="173"/>
      <c r="K242" s="172" t="s">
        <v>190</v>
      </c>
      <c r="L242" s="59">
        <v>1</v>
      </c>
      <c r="M242" s="174"/>
      <c r="N242" s="173"/>
      <c r="O242" s="173"/>
      <c r="P242" s="156">
        <f t="shared" si="11"/>
      </c>
      <c r="Q242" s="175"/>
      <c r="R242" s="48">
        <f t="shared" si="9"/>
      </c>
      <c r="S242" s="176"/>
      <c r="T242" s="177"/>
      <c r="U242" s="178"/>
      <c r="V242" s="48">
        <f t="shared" si="10"/>
      </c>
      <c r="W242" s="179"/>
      <c r="X242" s="177"/>
    </row>
    <row r="243" spans="2:24" ht="22.5" customHeight="1">
      <c r="B243" s="36">
        <v>235</v>
      </c>
      <c r="C243" s="203"/>
      <c r="D243" s="170"/>
      <c r="E243" s="37"/>
      <c r="F243" s="169"/>
      <c r="G243" s="173"/>
      <c r="H243" s="173"/>
      <c r="I243" s="173"/>
      <c r="J243" s="173"/>
      <c r="K243" s="172" t="s">
        <v>190</v>
      </c>
      <c r="L243" s="59">
        <v>1</v>
      </c>
      <c r="M243" s="174"/>
      <c r="N243" s="173"/>
      <c r="O243" s="173"/>
      <c r="P243" s="156">
        <f t="shared" si="11"/>
      </c>
      <c r="Q243" s="175"/>
      <c r="R243" s="48">
        <f t="shared" si="9"/>
      </c>
      <c r="S243" s="176"/>
      <c r="T243" s="177"/>
      <c r="U243" s="178"/>
      <c r="V243" s="48">
        <f t="shared" si="10"/>
      </c>
      <c r="W243" s="179"/>
      <c r="X243" s="177"/>
    </row>
    <row r="244" spans="2:24" ht="22.5" customHeight="1">
      <c r="B244" s="36">
        <v>236</v>
      </c>
      <c r="C244" s="203"/>
      <c r="D244" s="170"/>
      <c r="E244" s="37"/>
      <c r="F244" s="169"/>
      <c r="G244" s="173"/>
      <c r="H244" s="173"/>
      <c r="I244" s="173"/>
      <c r="J244" s="173"/>
      <c r="K244" s="172" t="s">
        <v>190</v>
      </c>
      <c r="L244" s="59">
        <v>1</v>
      </c>
      <c r="M244" s="174"/>
      <c r="N244" s="173"/>
      <c r="O244" s="173"/>
      <c r="P244" s="156">
        <f t="shared" si="11"/>
      </c>
      <c r="Q244" s="175"/>
      <c r="R244" s="48">
        <f t="shared" si="9"/>
      </c>
      <c r="S244" s="176"/>
      <c r="T244" s="177"/>
      <c r="U244" s="178"/>
      <c r="V244" s="48">
        <f t="shared" si="10"/>
      </c>
      <c r="W244" s="179"/>
      <c r="X244" s="177"/>
    </row>
    <row r="245" spans="2:24" ht="22.5" customHeight="1">
      <c r="B245" s="36">
        <v>237</v>
      </c>
      <c r="C245" s="203"/>
      <c r="D245" s="170"/>
      <c r="E245" s="37"/>
      <c r="F245" s="169"/>
      <c r="G245" s="173"/>
      <c r="H245" s="173"/>
      <c r="I245" s="173"/>
      <c r="J245" s="173"/>
      <c r="K245" s="172" t="s">
        <v>190</v>
      </c>
      <c r="L245" s="59">
        <v>1</v>
      </c>
      <c r="M245" s="174"/>
      <c r="N245" s="173"/>
      <c r="O245" s="173"/>
      <c r="P245" s="156">
        <f t="shared" si="11"/>
      </c>
      <c r="Q245" s="175"/>
      <c r="R245" s="48">
        <f t="shared" si="9"/>
      </c>
      <c r="S245" s="176"/>
      <c r="T245" s="177"/>
      <c r="U245" s="178"/>
      <c r="V245" s="48">
        <f t="shared" si="10"/>
      </c>
      <c r="W245" s="179"/>
      <c r="X245" s="177"/>
    </row>
    <row r="246" spans="2:24" ht="22.5" customHeight="1">
      <c r="B246" s="36">
        <v>238</v>
      </c>
      <c r="C246" s="203"/>
      <c r="D246" s="170"/>
      <c r="E246" s="37"/>
      <c r="F246" s="169"/>
      <c r="G246" s="173"/>
      <c r="H246" s="173"/>
      <c r="I246" s="173"/>
      <c r="J246" s="173"/>
      <c r="K246" s="172" t="s">
        <v>190</v>
      </c>
      <c r="L246" s="59">
        <v>1</v>
      </c>
      <c r="M246" s="174"/>
      <c r="N246" s="173"/>
      <c r="O246" s="173"/>
      <c r="P246" s="156">
        <f t="shared" si="11"/>
      </c>
      <c r="Q246" s="175"/>
      <c r="R246" s="48">
        <f t="shared" si="9"/>
      </c>
      <c r="S246" s="176"/>
      <c r="T246" s="177"/>
      <c r="U246" s="178"/>
      <c r="V246" s="48">
        <f t="shared" si="10"/>
      </c>
      <c r="W246" s="179"/>
      <c r="X246" s="177"/>
    </row>
    <row r="247" spans="2:24" ht="22.5" customHeight="1">
      <c r="B247" s="36">
        <v>239</v>
      </c>
      <c r="C247" s="203"/>
      <c r="D247" s="170"/>
      <c r="E247" s="37"/>
      <c r="F247" s="169"/>
      <c r="G247" s="173"/>
      <c r="H247" s="173"/>
      <c r="I247" s="173"/>
      <c r="J247" s="173"/>
      <c r="K247" s="172" t="s">
        <v>190</v>
      </c>
      <c r="L247" s="59">
        <v>1</v>
      </c>
      <c r="M247" s="174"/>
      <c r="N247" s="173"/>
      <c r="O247" s="173"/>
      <c r="P247" s="156">
        <f t="shared" si="11"/>
      </c>
      <c r="Q247" s="175"/>
      <c r="R247" s="48">
        <f t="shared" si="9"/>
      </c>
      <c r="S247" s="176"/>
      <c r="T247" s="177"/>
      <c r="U247" s="178"/>
      <c r="V247" s="48">
        <f t="shared" si="10"/>
      </c>
      <c r="W247" s="179"/>
      <c r="X247" s="177"/>
    </row>
    <row r="248" spans="2:24" ht="22.5" customHeight="1">
      <c r="B248" s="36">
        <v>240</v>
      </c>
      <c r="C248" s="203"/>
      <c r="D248" s="170"/>
      <c r="E248" s="37"/>
      <c r="F248" s="169"/>
      <c r="G248" s="173"/>
      <c r="H248" s="173"/>
      <c r="I248" s="173"/>
      <c r="J248" s="173"/>
      <c r="K248" s="172" t="s">
        <v>190</v>
      </c>
      <c r="L248" s="59">
        <v>1</v>
      </c>
      <c r="M248" s="174"/>
      <c r="N248" s="173"/>
      <c r="O248" s="173"/>
      <c r="P248" s="156">
        <f t="shared" si="11"/>
      </c>
      <c r="Q248" s="175"/>
      <c r="R248" s="48">
        <f t="shared" si="9"/>
      </c>
      <c r="S248" s="176"/>
      <c r="T248" s="177"/>
      <c r="U248" s="178"/>
      <c r="V248" s="48">
        <f t="shared" si="10"/>
      </c>
      <c r="W248" s="179"/>
      <c r="X248" s="177"/>
    </row>
    <row r="249" spans="2:24" ht="22.5" customHeight="1">
      <c r="B249" s="36">
        <v>241</v>
      </c>
      <c r="C249" s="203"/>
      <c r="D249" s="170"/>
      <c r="E249" s="37"/>
      <c r="F249" s="169"/>
      <c r="G249" s="173"/>
      <c r="H249" s="173"/>
      <c r="I249" s="173"/>
      <c r="J249" s="173"/>
      <c r="K249" s="172" t="s">
        <v>190</v>
      </c>
      <c r="L249" s="59">
        <v>1</v>
      </c>
      <c r="M249" s="174"/>
      <c r="N249" s="173"/>
      <c r="O249" s="173"/>
      <c r="P249" s="156">
        <f t="shared" si="11"/>
      </c>
      <c r="Q249" s="175"/>
      <c r="R249" s="48">
        <f t="shared" si="9"/>
      </c>
      <c r="S249" s="176"/>
      <c r="T249" s="177"/>
      <c r="U249" s="178"/>
      <c r="V249" s="48">
        <f t="shared" si="10"/>
      </c>
      <c r="W249" s="179"/>
      <c r="X249" s="177"/>
    </row>
    <row r="250" spans="2:24" ht="22.5" customHeight="1">
      <c r="B250" s="36">
        <v>242</v>
      </c>
      <c r="C250" s="203"/>
      <c r="D250" s="170"/>
      <c r="E250" s="37"/>
      <c r="F250" s="169"/>
      <c r="G250" s="173"/>
      <c r="H250" s="173"/>
      <c r="I250" s="173"/>
      <c r="J250" s="173"/>
      <c r="K250" s="172" t="s">
        <v>190</v>
      </c>
      <c r="L250" s="59">
        <v>1</v>
      </c>
      <c r="M250" s="174"/>
      <c r="N250" s="173"/>
      <c r="O250" s="173"/>
      <c r="P250" s="156">
        <f t="shared" si="11"/>
      </c>
      <c r="Q250" s="175"/>
      <c r="R250" s="48">
        <f t="shared" si="9"/>
      </c>
      <c r="S250" s="176"/>
      <c r="T250" s="177"/>
      <c r="U250" s="178"/>
      <c r="V250" s="48">
        <f t="shared" si="10"/>
      </c>
      <c r="W250" s="179"/>
      <c r="X250" s="177"/>
    </row>
    <row r="251" spans="2:24" ht="22.5" customHeight="1">
      <c r="B251" s="36">
        <v>243</v>
      </c>
      <c r="C251" s="203"/>
      <c r="D251" s="170"/>
      <c r="E251" s="37"/>
      <c r="F251" s="169"/>
      <c r="G251" s="173"/>
      <c r="H251" s="173"/>
      <c r="I251" s="173"/>
      <c r="J251" s="173"/>
      <c r="K251" s="172" t="s">
        <v>190</v>
      </c>
      <c r="L251" s="59">
        <v>1</v>
      </c>
      <c r="M251" s="174"/>
      <c r="N251" s="173"/>
      <c r="O251" s="173"/>
      <c r="P251" s="156">
        <f t="shared" si="11"/>
      </c>
      <c r="Q251" s="175"/>
      <c r="R251" s="48">
        <f t="shared" si="9"/>
      </c>
      <c r="S251" s="176"/>
      <c r="T251" s="177"/>
      <c r="U251" s="178"/>
      <c r="V251" s="48">
        <f t="shared" si="10"/>
      </c>
      <c r="W251" s="179"/>
      <c r="X251" s="177"/>
    </row>
    <row r="252" spans="2:24" ht="22.5" customHeight="1">
      <c r="B252" s="36">
        <v>244</v>
      </c>
      <c r="C252" s="203"/>
      <c r="D252" s="170"/>
      <c r="E252" s="37"/>
      <c r="F252" s="169"/>
      <c r="G252" s="173"/>
      <c r="H252" s="173"/>
      <c r="I252" s="173"/>
      <c r="J252" s="173"/>
      <c r="K252" s="172" t="s">
        <v>190</v>
      </c>
      <c r="L252" s="59">
        <v>1</v>
      </c>
      <c r="M252" s="174"/>
      <c r="N252" s="173"/>
      <c r="O252" s="173"/>
      <c r="P252" s="156">
        <f t="shared" si="11"/>
      </c>
      <c r="Q252" s="175"/>
      <c r="R252" s="48">
        <f t="shared" si="9"/>
      </c>
      <c r="S252" s="176"/>
      <c r="T252" s="177"/>
      <c r="U252" s="178"/>
      <c r="V252" s="48">
        <f t="shared" si="10"/>
      </c>
      <c r="W252" s="179"/>
      <c r="X252" s="177"/>
    </row>
    <row r="253" spans="2:24" ht="22.5" customHeight="1">
      <c r="B253" s="36">
        <v>245</v>
      </c>
      <c r="C253" s="203"/>
      <c r="D253" s="170"/>
      <c r="E253" s="37"/>
      <c r="F253" s="169"/>
      <c r="G253" s="173"/>
      <c r="H253" s="173"/>
      <c r="I253" s="173"/>
      <c r="J253" s="173"/>
      <c r="K253" s="172" t="s">
        <v>190</v>
      </c>
      <c r="L253" s="59">
        <v>1</v>
      </c>
      <c r="M253" s="174"/>
      <c r="N253" s="173"/>
      <c r="O253" s="173"/>
      <c r="P253" s="156">
        <f t="shared" si="11"/>
      </c>
      <c r="Q253" s="175"/>
      <c r="R253" s="48">
        <f t="shared" si="9"/>
      </c>
      <c r="S253" s="176"/>
      <c r="T253" s="177"/>
      <c r="U253" s="178"/>
      <c r="V253" s="48">
        <f t="shared" si="10"/>
      </c>
      <c r="W253" s="179"/>
      <c r="X253" s="177"/>
    </row>
    <row r="254" spans="2:24" ht="22.5" customHeight="1">
      <c r="B254" s="36">
        <v>246</v>
      </c>
      <c r="C254" s="203"/>
      <c r="D254" s="170"/>
      <c r="E254" s="37"/>
      <c r="F254" s="169"/>
      <c r="G254" s="173"/>
      <c r="H254" s="173"/>
      <c r="I254" s="173"/>
      <c r="J254" s="173"/>
      <c r="K254" s="172" t="s">
        <v>190</v>
      </c>
      <c r="L254" s="59">
        <v>1</v>
      </c>
      <c r="M254" s="174"/>
      <c r="N254" s="173"/>
      <c r="O254" s="173"/>
      <c r="P254" s="156">
        <f t="shared" si="11"/>
      </c>
      <c r="Q254" s="175"/>
      <c r="R254" s="48">
        <f t="shared" si="9"/>
      </c>
      <c r="S254" s="176"/>
      <c r="T254" s="177"/>
      <c r="U254" s="178"/>
      <c r="V254" s="48">
        <f t="shared" si="10"/>
      </c>
      <c r="W254" s="179"/>
      <c r="X254" s="177"/>
    </row>
    <row r="255" spans="2:24" ht="22.5" customHeight="1">
      <c r="B255" s="36">
        <v>247</v>
      </c>
      <c r="C255" s="203"/>
      <c r="D255" s="170"/>
      <c r="E255" s="37"/>
      <c r="F255" s="169"/>
      <c r="G255" s="173"/>
      <c r="H255" s="173"/>
      <c r="I255" s="173"/>
      <c r="J255" s="173"/>
      <c r="K255" s="172" t="s">
        <v>190</v>
      </c>
      <c r="L255" s="59">
        <v>1</v>
      </c>
      <c r="M255" s="174"/>
      <c r="N255" s="173"/>
      <c r="O255" s="173"/>
      <c r="P255" s="156">
        <f t="shared" si="11"/>
      </c>
      <c r="Q255" s="175"/>
      <c r="R255" s="48">
        <f t="shared" si="9"/>
      </c>
      <c r="S255" s="176"/>
      <c r="T255" s="177"/>
      <c r="U255" s="178"/>
      <c r="V255" s="48">
        <f t="shared" si="10"/>
      </c>
      <c r="W255" s="179"/>
      <c r="X255" s="177"/>
    </row>
    <row r="256" spans="2:24" ht="22.5" customHeight="1">
      <c r="B256" s="36">
        <v>248</v>
      </c>
      <c r="C256" s="203"/>
      <c r="D256" s="170"/>
      <c r="E256" s="37"/>
      <c r="F256" s="169"/>
      <c r="G256" s="173"/>
      <c r="H256" s="173"/>
      <c r="I256" s="173"/>
      <c r="J256" s="173"/>
      <c r="K256" s="172" t="s">
        <v>190</v>
      </c>
      <c r="L256" s="59">
        <v>1</v>
      </c>
      <c r="M256" s="174"/>
      <c r="N256" s="173"/>
      <c r="O256" s="173"/>
      <c r="P256" s="156">
        <f t="shared" si="11"/>
      </c>
      <c r="Q256" s="175"/>
      <c r="R256" s="48">
        <f t="shared" si="9"/>
      </c>
      <c r="S256" s="176"/>
      <c r="T256" s="177"/>
      <c r="U256" s="178"/>
      <c r="V256" s="48">
        <f t="shared" si="10"/>
      </c>
      <c r="W256" s="179"/>
      <c r="X256" s="177"/>
    </row>
    <row r="257" spans="2:24" ht="22.5" customHeight="1">
      <c r="B257" s="36">
        <v>249</v>
      </c>
      <c r="C257" s="203"/>
      <c r="D257" s="170"/>
      <c r="E257" s="37"/>
      <c r="F257" s="169"/>
      <c r="G257" s="173"/>
      <c r="H257" s="173"/>
      <c r="I257" s="173"/>
      <c r="J257" s="173"/>
      <c r="K257" s="172" t="s">
        <v>190</v>
      </c>
      <c r="L257" s="59">
        <v>1</v>
      </c>
      <c r="M257" s="174"/>
      <c r="N257" s="173"/>
      <c r="O257" s="173"/>
      <c r="P257" s="156">
        <f t="shared" si="11"/>
      </c>
      <c r="Q257" s="175"/>
      <c r="R257" s="48">
        <f t="shared" si="9"/>
      </c>
      <c r="S257" s="176"/>
      <c r="T257" s="177"/>
      <c r="U257" s="178"/>
      <c r="V257" s="48">
        <f t="shared" si="10"/>
      </c>
      <c r="W257" s="179"/>
      <c r="X257" s="177"/>
    </row>
    <row r="258" spans="2:24" ht="22.5" customHeight="1">
      <c r="B258" s="36">
        <v>250</v>
      </c>
      <c r="C258" s="203"/>
      <c r="D258" s="170"/>
      <c r="E258" s="37"/>
      <c r="F258" s="169"/>
      <c r="G258" s="173"/>
      <c r="H258" s="173"/>
      <c r="I258" s="173"/>
      <c r="J258" s="173"/>
      <c r="K258" s="172" t="s">
        <v>190</v>
      </c>
      <c r="L258" s="59">
        <v>1</v>
      </c>
      <c r="M258" s="174"/>
      <c r="N258" s="173"/>
      <c r="O258" s="173"/>
      <c r="P258" s="156">
        <f t="shared" si="11"/>
      </c>
      <c r="Q258" s="175"/>
      <c r="R258" s="48">
        <f t="shared" si="9"/>
      </c>
      <c r="S258" s="176"/>
      <c r="T258" s="177"/>
      <c r="U258" s="178"/>
      <c r="V258" s="48">
        <f t="shared" si="10"/>
      </c>
      <c r="W258" s="179"/>
      <c r="X258" s="177"/>
    </row>
    <row r="259" spans="2:24" ht="22.5" customHeight="1">
      <c r="B259" s="36">
        <v>251</v>
      </c>
      <c r="C259" s="203"/>
      <c r="D259" s="170"/>
      <c r="E259" s="37"/>
      <c r="F259" s="169"/>
      <c r="G259" s="173"/>
      <c r="H259" s="173"/>
      <c r="I259" s="173"/>
      <c r="J259" s="173"/>
      <c r="K259" s="172" t="s">
        <v>190</v>
      </c>
      <c r="L259" s="59">
        <v>1</v>
      </c>
      <c r="M259" s="174"/>
      <c r="N259" s="173"/>
      <c r="O259" s="173"/>
      <c r="P259" s="156">
        <f t="shared" si="11"/>
      </c>
      <c r="Q259" s="175"/>
      <c r="R259" s="48">
        <f t="shared" si="9"/>
      </c>
      <c r="S259" s="176"/>
      <c r="T259" s="177"/>
      <c r="U259" s="178"/>
      <c r="V259" s="48">
        <f t="shared" si="10"/>
      </c>
      <c r="W259" s="179"/>
      <c r="X259" s="177"/>
    </row>
    <row r="260" spans="2:24" ht="22.5" customHeight="1">
      <c r="B260" s="36">
        <v>252</v>
      </c>
      <c r="C260" s="203"/>
      <c r="D260" s="170"/>
      <c r="E260" s="37"/>
      <c r="F260" s="169"/>
      <c r="G260" s="173"/>
      <c r="H260" s="173"/>
      <c r="I260" s="173"/>
      <c r="J260" s="173"/>
      <c r="K260" s="172" t="s">
        <v>190</v>
      </c>
      <c r="L260" s="59">
        <v>1</v>
      </c>
      <c r="M260" s="174"/>
      <c r="N260" s="173"/>
      <c r="O260" s="173"/>
      <c r="P260" s="156">
        <f t="shared" si="11"/>
      </c>
      <c r="Q260" s="175"/>
      <c r="R260" s="48">
        <f t="shared" si="9"/>
      </c>
      <c r="S260" s="176"/>
      <c r="T260" s="177"/>
      <c r="U260" s="178"/>
      <c r="V260" s="48">
        <f t="shared" si="10"/>
      </c>
      <c r="W260" s="179"/>
      <c r="X260" s="177"/>
    </row>
    <row r="261" spans="2:24" ht="22.5" customHeight="1">
      <c r="B261" s="36">
        <v>253</v>
      </c>
      <c r="C261" s="203"/>
      <c r="D261" s="170"/>
      <c r="E261" s="37"/>
      <c r="F261" s="169"/>
      <c r="G261" s="173"/>
      <c r="H261" s="173"/>
      <c r="I261" s="173"/>
      <c r="J261" s="173"/>
      <c r="K261" s="172" t="s">
        <v>190</v>
      </c>
      <c r="L261" s="59">
        <v>1</v>
      </c>
      <c r="M261" s="174"/>
      <c r="N261" s="173"/>
      <c r="O261" s="173"/>
      <c r="P261" s="156">
        <f t="shared" si="11"/>
      </c>
      <c r="Q261" s="175"/>
      <c r="R261" s="48">
        <f t="shared" si="9"/>
      </c>
      <c r="S261" s="176"/>
      <c r="T261" s="177"/>
      <c r="U261" s="178"/>
      <c r="V261" s="48">
        <f t="shared" si="10"/>
      </c>
      <c r="W261" s="179"/>
      <c r="X261" s="177"/>
    </row>
    <row r="262" spans="2:24" ht="22.5" customHeight="1">
      <c r="B262" s="36">
        <v>254</v>
      </c>
      <c r="C262" s="203"/>
      <c r="D262" s="170"/>
      <c r="E262" s="37"/>
      <c r="F262" s="169"/>
      <c r="G262" s="173"/>
      <c r="H262" s="173"/>
      <c r="I262" s="173"/>
      <c r="J262" s="173"/>
      <c r="K262" s="172" t="s">
        <v>190</v>
      </c>
      <c r="L262" s="59">
        <v>1</v>
      </c>
      <c r="M262" s="174"/>
      <c r="N262" s="173"/>
      <c r="O262" s="173"/>
      <c r="P262" s="156">
        <f t="shared" si="11"/>
      </c>
      <c r="Q262" s="175"/>
      <c r="R262" s="48">
        <f t="shared" si="9"/>
      </c>
      <c r="S262" s="176"/>
      <c r="T262" s="177"/>
      <c r="U262" s="178"/>
      <c r="V262" s="48">
        <f t="shared" si="10"/>
      </c>
      <c r="W262" s="179"/>
      <c r="X262" s="177"/>
    </row>
    <row r="263" spans="2:24" ht="22.5" customHeight="1">
      <c r="B263" s="36">
        <v>255</v>
      </c>
      <c r="C263" s="203"/>
      <c r="D263" s="170"/>
      <c r="E263" s="37"/>
      <c r="F263" s="169"/>
      <c r="G263" s="173"/>
      <c r="H263" s="173"/>
      <c r="I263" s="173"/>
      <c r="J263" s="173"/>
      <c r="K263" s="172" t="s">
        <v>190</v>
      </c>
      <c r="L263" s="59">
        <v>1</v>
      </c>
      <c r="M263" s="174"/>
      <c r="N263" s="173"/>
      <c r="O263" s="173"/>
      <c r="P263" s="156">
        <f t="shared" si="11"/>
      </c>
      <c r="Q263" s="175"/>
      <c r="R263" s="48">
        <f t="shared" si="9"/>
      </c>
      <c r="S263" s="176"/>
      <c r="T263" s="177"/>
      <c r="U263" s="178"/>
      <c r="V263" s="48">
        <f t="shared" si="10"/>
      </c>
      <c r="W263" s="179"/>
      <c r="X263" s="177"/>
    </row>
    <row r="264" spans="2:24" ht="22.5" customHeight="1">
      <c r="B264" s="36">
        <v>256</v>
      </c>
      <c r="C264" s="203"/>
      <c r="D264" s="170"/>
      <c r="E264" s="37"/>
      <c r="F264" s="169"/>
      <c r="G264" s="173"/>
      <c r="H264" s="173"/>
      <c r="I264" s="173"/>
      <c r="J264" s="173"/>
      <c r="K264" s="172" t="s">
        <v>190</v>
      </c>
      <c r="L264" s="59">
        <v>1</v>
      </c>
      <c r="M264" s="174"/>
      <c r="N264" s="173"/>
      <c r="O264" s="173"/>
      <c r="P264" s="156">
        <f t="shared" si="11"/>
      </c>
      <c r="Q264" s="175"/>
      <c r="R264" s="48">
        <f t="shared" si="9"/>
      </c>
      <c r="S264" s="176"/>
      <c r="T264" s="177"/>
      <c r="U264" s="178"/>
      <c r="V264" s="48">
        <f t="shared" si="10"/>
      </c>
      <c r="W264" s="179"/>
      <c r="X264" s="177"/>
    </row>
    <row r="265" spans="2:24" ht="22.5" customHeight="1">
      <c r="B265" s="36">
        <v>257</v>
      </c>
      <c r="C265" s="203"/>
      <c r="D265" s="170"/>
      <c r="E265" s="37"/>
      <c r="F265" s="169"/>
      <c r="G265" s="173"/>
      <c r="H265" s="173"/>
      <c r="I265" s="173"/>
      <c r="J265" s="173"/>
      <c r="K265" s="172" t="s">
        <v>190</v>
      </c>
      <c r="L265" s="59">
        <v>1</v>
      </c>
      <c r="M265" s="174"/>
      <c r="N265" s="173"/>
      <c r="O265" s="173"/>
      <c r="P265" s="156">
        <f t="shared" si="11"/>
      </c>
      <c r="Q265" s="175"/>
      <c r="R265" s="48">
        <f aca="true" t="shared" si="12" ref="R265:R308">IF(Q265="","",VLOOKUP(Q265,$Z$9:$AA$40,2,))</f>
      </c>
      <c r="S265" s="176"/>
      <c r="T265" s="177"/>
      <c r="U265" s="178"/>
      <c r="V265" s="48">
        <f aca="true" t="shared" si="13" ref="V265:V308">IF(U265="","",VLOOKUP(U265,$Z$9:$AA$40,2,))</f>
      </c>
      <c r="W265" s="179"/>
      <c r="X265" s="177"/>
    </row>
    <row r="266" spans="2:24" ht="22.5" customHeight="1">
      <c r="B266" s="36">
        <v>258</v>
      </c>
      <c r="C266" s="203"/>
      <c r="D266" s="170"/>
      <c r="E266" s="37"/>
      <c r="F266" s="169"/>
      <c r="G266" s="173"/>
      <c r="H266" s="173"/>
      <c r="I266" s="173"/>
      <c r="J266" s="173"/>
      <c r="K266" s="172" t="s">
        <v>190</v>
      </c>
      <c r="L266" s="59">
        <v>1</v>
      </c>
      <c r="M266" s="174"/>
      <c r="N266" s="173"/>
      <c r="O266" s="173"/>
      <c r="P266" s="156">
        <f aca="true" t="shared" si="14" ref="P266:P308">IF(G266="","",$B$3)</f>
      </c>
      <c r="Q266" s="175"/>
      <c r="R266" s="48">
        <f t="shared" si="12"/>
      </c>
      <c r="S266" s="176"/>
      <c r="T266" s="177"/>
      <c r="U266" s="178"/>
      <c r="V266" s="48">
        <f t="shared" si="13"/>
      </c>
      <c r="W266" s="179"/>
      <c r="X266" s="177"/>
    </row>
    <row r="267" spans="2:24" ht="22.5" customHeight="1">
      <c r="B267" s="36">
        <v>259</v>
      </c>
      <c r="C267" s="203"/>
      <c r="D267" s="170"/>
      <c r="E267" s="37"/>
      <c r="F267" s="169"/>
      <c r="G267" s="173"/>
      <c r="H267" s="173"/>
      <c r="I267" s="173"/>
      <c r="J267" s="173"/>
      <c r="K267" s="172" t="s">
        <v>190</v>
      </c>
      <c r="L267" s="59">
        <v>1</v>
      </c>
      <c r="M267" s="174"/>
      <c r="N267" s="173"/>
      <c r="O267" s="173"/>
      <c r="P267" s="156">
        <f t="shared" si="14"/>
      </c>
      <c r="Q267" s="175"/>
      <c r="R267" s="48">
        <f t="shared" si="12"/>
      </c>
      <c r="S267" s="176"/>
      <c r="T267" s="177"/>
      <c r="U267" s="178"/>
      <c r="V267" s="48">
        <f t="shared" si="13"/>
      </c>
      <c r="W267" s="179"/>
      <c r="X267" s="177"/>
    </row>
    <row r="268" spans="2:24" ht="22.5" customHeight="1">
      <c r="B268" s="36">
        <v>260</v>
      </c>
      <c r="C268" s="203"/>
      <c r="D268" s="170"/>
      <c r="E268" s="37"/>
      <c r="F268" s="169"/>
      <c r="G268" s="173"/>
      <c r="H268" s="173"/>
      <c r="I268" s="173"/>
      <c r="J268" s="173"/>
      <c r="K268" s="172" t="s">
        <v>190</v>
      </c>
      <c r="L268" s="59">
        <v>1</v>
      </c>
      <c r="M268" s="174"/>
      <c r="N268" s="173"/>
      <c r="O268" s="173"/>
      <c r="P268" s="156">
        <f t="shared" si="14"/>
      </c>
      <c r="Q268" s="175"/>
      <c r="R268" s="48">
        <f t="shared" si="12"/>
      </c>
      <c r="S268" s="176"/>
      <c r="T268" s="177"/>
      <c r="U268" s="178"/>
      <c r="V268" s="48">
        <f t="shared" si="13"/>
      </c>
      <c r="W268" s="179"/>
      <c r="X268" s="177"/>
    </row>
    <row r="269" spans="2:24" ht="22.5" customHeight="1">
      <c r="B269" s="36">
        <v>261</v>
      </c>
      <c r="C269" s="203"/>
      <c r="D269" s="170"/>
      <c r="E269" s="37"/>
      <c r="F269" s="169"/>
      <c r="G269" s="173"/>
      <c r="H269" s="173"/>
      <c r="I269" s="173"/>
      <c r="J269" s="173"/>
      <c r="K269" s="172" t="s">
        <v>190</v>
      </c>
      <c r="L269" s="59">
        <v>1</v>
      </c>
      <c r="M269" s="174"/>
      <c r="N269" s="173"/>
      <c r="O269" s="173"/>
      <c r="P269" s="156">
        <f t="shared" si="14"/>
      </c>
      <c r="Q269" s="175"/>
      <c r="R269" s="48">
        <f t="shared" si="12"/>
      </c>
      <c r="S269" s="176"/>
      <c r="T269" s="177"/>
      <c r="U269" s="178"/>
      <c r="V269" s="48">
        <f t="shared" si="13"/>
      </c>
      <c r="W269" s="179"/>
      <c r="X269" s="177"/>
    </row>
    <row r="270" spans="2:24" ht="22.5" customHeight="1">
      <c r="B270" s="36">
        <v>262</v>
      </c>
      <c r="C270" s="203"/>
      <c r="D270" s="170"/>
      <c r="E270" s="37"/>
      <c r="F270" s="169"/>
      <c r="G270" s="173"/>
      <c r="H270" s="173"/>
      <c r="I270" s="173"/>
      <c r="J270" s="173"/>
      <c r="K270" s="172" t="s">
        <v>190</v>
      </c>
      <c r="L270" s="59">
        <v>1</v>
      </c>
      <c r="M270" s="174"/>
      <c r="N270" s="173"/>
      <c r="O270" s="173"/>
      <c r="P270" s="156">
        <f t="shared" si="14"/>
      </c>
      <c r="Q270" s="175"/>
      <c r="R270" s="48">
        <f t="shared" si="12"/>
      </c>
      <c r="S270" s="176"/>
      <c r="T270" s="177"/>
      <c r="U270" s="178"/>
      <c r="V270" s="48">
        <f t="shared" si="13"/>
      </c>
      <c r="W270" s="179"/>
      <c r="X270" s="177"/>
    </row>
    <row r="271" spans="2:24" ht="22.5" customHeight="1">
      <c r="B271" s="36">
        <v>263</v>
      </c>
      <c r="C271" s="203"/>
      <c r="D271" s="170"/>
      <c r="E271" s="37"/>
      <c r="F271" s="169"/>
      <c r="G271" s="173"/>
      <c r="H271" s="173"/>
      <c r="I271" s="173"/>
      <c r="J271" s="173"/>
      <c r="K271" s="172" t="s">
        <v>190</v>
      </c>
      <c r="L271" s="59">
        <v>1</v>
      </c>
      <c r="M271" s="174"/>
      <c r="N271" s="173"/>
      <c r="O271" s="173"/>
      <c r="P271" s="156">
        <f t="shared" si="14"/>
      </c>
      <c r="Q271" s="175"/>
      <c r="R271" s="48">
        <f t="shared" si="12"/>
      </c>
      <c r="S271" s="176"/>
      <c r="T271" s="177"/>
      <c r="U271" s="178"/>
      <c r="V271" s="48">
        <f t="shared" si="13"/>
      </c>
      <c r="W271" s="179"/>
      <c r="X271" s="177"/>
    </row>
    <row r="272" spans="2:24" ht="22.5" customHeight="1">
      <c r="B272" s="36">
        <v>264</v>
      </c>
      <c r="C272" s="203"/>
      <c r="D272" s="170"/>
      <c r="E272" s="37"/>
      <c r="F272" s="169"/>
      <c r="G272" s="173"/>
      <c r="H272" s="173"/>
      <c r="I272" s="173"/>
      <c r="J272" s="173"/>
      <c r="K272" s="172" t="s">
        <v>190</v>
      </c>
      <c r="L272" s="59">
        <v>1</v>
      </c>
      <c r="M272" s="174"/>
      <c r="N272" s="173"/>
      <c r="O272" s="173"/>
      <c r="P272" s="156">
        <f t="shared" si="14"/>
      </c>
      <c r="Q272" s="175"/>
      <c r="R272" s="48">
        <f t="shared" si="12"/>
      </c>
      <c r="S272" s="176"/>
      <c r="T272" s="177"/>
      <c r="U272" s="178"/>
      <c r="V272" s="48">
        <f t="shared" si="13"/>
      </c>
      <c r="W272" s="179"/>
      <c r="X272" s="177"/>
    </row>
    <row r="273" spans="2:24" ht="22.5" customHeight="1">
      <c r="B273" s="36">
        <v>265</v>
      </c>
      <c r="C273" s="203"/>
      <c r="D273" s="170"/>
      <c r="E273" s="37"/>
      <c r="F273" s="169"/>
      <c r="G273" s="173"/>
      <c r="H273" s="173"/>
      <c r="I273" s="173"/>
      <c r="J273" s="173"/>
      <c r="K273" s="172" t="s">
        <v>190</v>
      </c>
      <c r="L273" s="59">
        <v>1</v>
      </c>
      <c r="M273" s="174"/>
      <c r="N273" s="173"/>
      <c r="O273" s="173"/>
      <c r="P273" s="156">
        <f t="shared" si="14"/>
      </c>
      <c r="Q273" s="175"/>
      <c r="R273" s="48">
        <f t="shared" si="12"/>
      </c>
      <c r="S273" s="176"/>
      <c r="T273" s="177"/>
      <c r="U273" s="178"/>
      <c r="V273" s="48">
        <f t="shared" si="13"/>
      </c>
      <c r="W273" s="179"/>
      <c r="X273" s="177"/>
    </row>
    <row r="274" spans="2:24" ht="22.5" customHeight="1">
      <c r="B274" s="36">
        <v>266</v>
      </c>
      <c r="C274" s="203"/>
      <c r="D274" s="170"/>
      <c r="E274" s="37"/>
      <c r="F274" s="169"/>
      <c r="G274" s="173"/>
      <c r="H274" s="173"/>
      <c r="I274" s="173"/>
      <c r="J274" s="173"/>
      <c r="K274" s="172" t="s">
        <v>190</v>
      </c>
      <c r="L274" s="59">
        <v>1</v>
      </c>
      <c r="M274" s="174"/>
      <c r="N274" s="173"/>
      <c r="O274" s="173"/>
      <c r="P274" s="156">
        <f t="shared" si="14"/>
      </c>
      <c r="Q274" s="175"/>
      <c r="R274" s="48">
        <f t="shared" si="12"/>
      </c>
      <c r="S274" s="176"/>
      <c r="T274" s="177"/>
      <c r="U274" s="178"/>
      <c r="V274" s="48">
        <f t="shared" si="13"/>
      </c>
      <c r="W274" s="179"/>
      <c r="X274" s="177"/>
    </row>
    <row r="275" spans="2:24" ht="22.5" customHeight="1">
      <c r="B275" s="36">
        <v>267</v>
      </c>
      <c r="C275" s="203"/>
      <c r="D275" s="170"/>
      <c r="E275" s="37"/>
      <c r="F275" s="169"/>
      <c r="G275" s="173"/>
      <c r="H275" s="173"/>
      <c r="I275" s="173"/>
      <c r="J275" s="173"/>
      <c r="K275" s="172" t="s">
        <v>190</v>
      </c>
      <c r="L275" s="59">
        <v>1</v>
      </c>
      <c r="M275" s="174"/>
      <c r="N275" s="173"/>
      <c r="O275" s="173"/>
      <c r="P275" s="156">
        <f t="shared" si="14"/>
      </c>
      <c r="Q275" s="175"/>
      <c r="R275" s="48">
        <f t="shared" si="12"/>
      </c>
      <c r="S275" s="176"/>
      <c r="T275" s="177"/>
      <c r="U275" s="178"/>
      <c r="V275" s="48">
        <f t="shared" si="13"/>
      </c>
      <c r="W275" s="179"/>
      <c r="X275" s="177"/>
    </row>
    <row r="276" spans="2:24" ht="22.5" customHeight="1">
      <c r="B276" s="36">
        <v>268</v>
      </c>
      <c r="C276" s="203"/>
      <c r="D276" s="170"/>
      <c r="E276" s="37"/>
      <c r="F276" s="169"/>
      <c r="G276" s="173"/>
      <c r="H276" s="173"/>
      <c r="I276" s="173"/>
      <c r="J276" s="173"/>
      <c r="K276" s="172" t="s">
        <v>190</v>
      </c>
      <c r="L276" s="59">
        <v>1</v>
      </c>
      <c r="M276" s="174"/>
      <c r="N276" s="173"/>
      <c r="O276" s="173"/>
      <c r="P276" s="156">
        <f t="shared" si="14"/>
      </c>
      <c r="Q276" s="175"/>
      <c r="R276" s="48">
        <f t="shared" si="12"/>
      </c>
      <c r="S276" s="176"/>
      <c r="T276" s="177"/>
      <c r="U276" s="178"/>
      <c r="V276" s="48">
        <f t="shared" si="13"/>
      </c>
      <c r="W276" s="179"/>
      <c r="X276" s="177"/>
    </row>
    <row r="277" spans="2:24" ht="22.5" customHeight="1">
      <c r="B277" s="36">
        <v>269</v>
      </c>
      <c r="C277" s="203"/>
      <c r="D277" s="170"/>
      <c r="E277" s="37"/>
      <c r="F277" s="169"/>
      <c r="G277" s="173"/>
      <c r="H277" s="173"/>
      <c r="I277" s="173"/>
      <c r="J277" s="173"/>
      <c r="K277" s="172" t="s">
        <v>190</v>
      </c>
      <c r="L277" s="59">
        <v>1</v>
      </c>
      <c r="M277" s="174"/>
      <c r="N277" s="173"/>
      <c r="O277" s="173"/>
      <c r="P277" s="156">
        <f t="shared" si="14"/>
      </c>
      <c r="Q277" s="175"/>
      <c r="R277" s="48">
        <f t="shared" si="12"/>
      </c>
      <c r="S277" s="176"/>
      <c r="T277" s="177"/>
      <c r="U277" s="178"/>
      <c r="V277" s="48">
        <f t="shared" si="13"/>
      </c>
      <c r="W277" s="179"/>
      <c r="X277" s="177"/>
    </row>
    <row r="278" spans="2:24" ht="22.5" customHeight="1">
      <c r="B278" s="36">
        <v>270</v>
      </c>
      <c r="C278" s="203"/>
      <c r="D278" s="170"/>
      <c r="E278" s="37"/>
      <c r="F278" s="169"/>
      <c r="G278" s="173"/>
      <c r="H278" s="173"/>
      <c r="I278" s="173"/>
      <c r="J278" s="173"/>
      <c r="K278" s="172" t="s">
        <v>190</v>
      </c>
      <c r="L278" s="59">
        <v>1</v>
      </c>
      <c r="M278" s="174"/>
      <c r="N278" s="173"/>
      <c r="O278" s="173"/>
      <c r="P278" s="156">
        <f t="shared" si="14"/>
      </c>
      <c r="Q278" s="175"/>
      <c r="R278" s="48">
        <f t="shared" si="12"/>
      </c>
      <c r="S278" s="176"/>
      <c r="T278" s="177"/>
      <c r="U278" s="178"/>
      <c r="V278" s="48">
        <f t="shared" si="13"/>
      </c>
      <c r="W278" s="179"/>
      <c r="X278" s="177"/>
    </row>
    <row r="279" spans="2:24" ht="22.5" customHeight="1">
      <c r="B279" s="36">
        <v>271</v>
      </c>
      <c r="C279" s="203"/>
      <c r="D279" s="170"/>
      <c r="E279" s="37"/>
      <c r="F279" s="169"/>
      <c r="G279" s="173"/>
      <c r="H279" s="173"/>
      <c r="I279" s="173"/>
      <c r="J279" s="173"/>
      <c r="K279" s="172" t="s">
        <v>190</v>
      </c>
      <c r="L279" s="59">
        <v>1</v>
      </c>
      <c r="M279" s="174"/>
      <c r="N279" s="173"/>
      <c r="O279" s="173"/>
      <c r="P279" s="156">
        <f t="shared" si="14"/>
      </c>
      <c r="Q279" s="175"/>
      <c r="R279" s="48">
        <f t="shared" si="12"/>
      </c>
      <c r="S279" s="176"/>
      <c r="T279" s="177"/>
      <c r="U279" s="178"/>
      <c r="V279" s="48">
        <f t="shared" si="13"/>
      </c>
      <c r="W279" s="179"/>
      <c r="X279" s="177"/>
    </row>
    <row r="280" spans="2:24" ht="22.5" customHeight="1">
      <c r="B280" s="36">
        <v>272</v>
      </c>
      <c r="C280" s="203"/>
      <c r="D280" s="170"/>
      <c r="E280" s="37"/>
      <c r="F280" s="169"/>
      <c r="G280" s="173"/>
      <c r="H280" s="173"/>
      <c r="I280" s="173"/>
      <c r="J280" s="173"/>
      <c r="K280" s="172" t="s">
        <v>190</v>
      </c>
      <c r="L280" s="59">
        <v>1</v>
      </c>
      <c r="M280" s="174"/>
      <c r="N280" s="173"/>
      <c r="O280" s="173"/>
      <c r="P280" s="156">
        <f t="shared" si="14"/>
      </c>
      <c r="Q280" s="175"/>
      <c r="R280" s="48">
        <f t="shared" si="12"/>
      </c>
      <c r="S280" s="176"/>
      <c r="T280" s="177"/>
      <c r="U280" s="178"/>
      <c r="V280" s="48">
        <f t="shared" si="13"/>
      </c>
      <c r="W280" s="179"/>
      <c r="X280" s="177"/>
    </row>
    <row r="281" spans="2:24" ht="22.5" customHeight="1">
      <c r="B281" s="36">
        <v>273</v>
      </c>
      <c r="C281" s="203"/>
      <c r="D281" s="170"/>
      <c r="E281" s="37"/>
      <c r="F281" s="169"/>
      <c r="G281" s="173"/>
      <c r="H281" s="173"/>
      <c r="I281" s="173"/>
      <c r="J281" s="173"/>
      <c r="K281" s="172" t="s">
        <v>190</v>
      </c>
      <c r="L281" s="59">
        <v>1</v>
      </c>
      <c r="M281" s="174"/>
      <c r="N281" s="173"/>
      <c r="O281" s="173"/>
      <c r="P281" s="156">
        <f t="shared" si="14"/>
      </c>
      <c r="Q281" s="175"/>
      <c r="R281" s="48">
        <f t="shared" si="12"/>
      </c>
      <c r="S281" s="176"/>
      <c r="T281" s="177"/>
      <c r="U281" s="178"/>
      <c r="V281" s="48">
        <f t="shared" si="13"/>
      </c>
      <c r="W281" s="179"/>
      <c r="X281" s="177"/>
    </row>
    <row r="282" spans="2:24" ht="22.5" customHeight="1">
      <c r="B282" s="36">
        <v>274</v>
      </c>
      <c r="C282" s="203"/>
      <c r="D282" s="170"/>
      <c r="E282" s="37"/>
      <c r="F282" s="169"/>
      <c r="G282" s="173"/>
      <c r="H282" s="173"/>
      <c r="I282" s="173"/>
      <c r="J282" s="173"/>
      <c r="K282" s="172" t="s">
        <v>190</v>
      </c>
      <c r="L282" s="59">
        <v>1</v>
      </c>
      <c r="M282" s="174"/>
      <c r="N282" s="173"/>
      <c r="O282" s="173"/>
      <c r="P282" s="156">
        <f t="shared" si="14"/>
      </c>
      <c r="Q282" s="175"/>
      <c r="R282" s="48">
        <f t="shared" si="12"/>
      </c>
      <c r="S282" s="176"/>
      <c r="T282" s="177"/>
      <c r="U282" s="178"/>
      <c r="V282" s="48">
        <f t="shared" si="13"/>
      </c>
      <c r="W282" s="179"/>
      <c r="X282" s="177"/>
    </row>
    <row r="283" spans="2:24" ht="22.5" customHeight="1">
      <c r="B283" s="36">
        <v>275</v>
      </c>
      <c r="C283" s="203"/>
      <c r="D283" s="170"/>
      <c r="E283" s="37"/>
      <c r="F283" s="169"/>
      <c r="G283" s="173"/>
      <c r="H283" s="173"/>
      <c r="I283" s="173"/>
      <c r="J283" s="173"/>
      <c r="K283" s="172" t="s">
        <v>190</v>
      </c>
      <c r="L283" s="59">
        <v>1</v>
      </c>
      <c r="M283" s="174"/>
      <c r="N283" s="173"/>
      <c r="O283" s="173"/>
      <c r="P283" s="156">
        <f t="shared" si="14"/>
      </c>
      <c r="Q283" s="175"/>
      <c r="R283" s="48">
        <f t="shared" si="12"/>
      </c>
      <c r="S283" s="176"/>
      <c r="T283" s="177"/>
      <c r="U283" s="178"/>
      <c r="V283" s="48">
        <f t="shared" si="13"/>
      </c>
      <c r="W283" s="179"/>
      <c r="X283" s="177"/>
    </row>
    <row r="284" spans="2:24" ht="22.5" customHeight="1">
      <c r="B284" s="36">
        <v>276</v>
      </c>
      <c r="C284" s="203"/>
      <c r="D284" s="170"/>
      <c r="E284" s="37"/>
      <c r="F284" s="169"/>
      <c r="G284" s="173"/>
      <c r="H284" s="173"/>
      <c r="I284" s="173"/>
      <c r="J284" s="173"/>
      <c r="K284" s="172" t="s">
        <v>190</v>
      </c>
      <c r="L284" s="59">
        <v>1</v>
      </c>
      <c r="M284" s="174"/>
      <c r="N284" s="173"/>
      <c r="O284" s="173"/>
      <c r="P284" s="156">
        <f t="shared" si="14"/>
      </c>
      <c r="Q284" s="175"/>
      <c r="R284" s="48">
        <f t="shared" si="12"/>
      </c>
      <c r="S284" s="176"/>
      <c r="T284" s="177"/>
      <c r="U284" s="178"/>
      <c r="V284" s="48">
        <f t="shared" si="13"/>
      </c>
      <c r="W284" s="179"/>
      <c r="X284" s="177"/>
    </row>
    <row r="285" spans="2:24" ht="22.5" customHeight="1">
      <c r="B285" s="36">
        <v>277</v>
      </c>
      <c r="C285" s="203"/>
      <c r="D285" s="170"/>
      <c r="E285" s="37"/>
      <c r="F285" s="169"/>
      <c r="G285" s="173"/>
      <c r="H285" s="173"/>
      <c r="I285" s="173"/>
      <c r="J285" s="173"/>
      <c r="K285" s="172" t="s">
        <v>190</v>
      </c>
      <c r="L285" s="59">
        <v>1</v>
      </c>
      <c r="M285" s="174"/>
      <c r="N285" s="173"/>
      <c r="O285" s="173"/>
      <c r="P285" s="156">
        <f t="shared" si="14"/>
      </c>
      <c r="Q285" s="175"/>
      <c r="R285" s="48">
        <f t="shared" si="12"/>
      </c>
      <c r="S285" s="176"/>
      <c r="T285" s="177"/>
      <c r="U285" s="178"/>
      <c r="V285" s="48">
        <f t="shared" si="13"/>
      </c>
      <c r="W285" s="179"/>
      <c r="X285" s="177"/>
    </row>
    <row r="286" spans="2:24" ht="22.5" customHeight="1">
      <c r="B286" s="36">
        <v>278</v>
      </c>
      <c r="C286" s="203"/>
      <c r="D286" s="170"/>
      <c r="E286" s="37"/>
      <c r="F286" s="169"/>
      <c r="G286" s="173"/>
      <c r="H286" s="173"/>
      <c r="I286" s="173"/>
      <c r="J286" s="173"/>
      <c r="K286" s="172" t="s">
        <v>190</v>
      </c>
      <c r="L286" s="59">
        <v>1</v>
      </c>
      <c r="M286" s="174"/>
      <c r="N286" s="173"/>
      <c r="O286" s="173"/>
      <c r="P286" s="156">
        <f t="shared" si="14"/>
      </c>
      <c r="Q286" s="175"/>
      <c r="R286" s="48">
        <f t="shared" si="12"/>
      </c>
      <c r="S286" s="176"/>
      <c r="T286" s="177"/>
      <c r="U286" s="178"/>
      <c r="V286" s="48">
        <f t="shared" si="13"/>
      </c>
      <c r="W286" s="179"/>
      <c r="X286" s="177"/>
    </row>
    <row r="287" spans="2:24" ht="22.5" customHeight="1">
      <c r="B287" s="36">
        <v>279</v>
      </c>
      <c r="C287" s="203"/>
      <c r="D287" s="170"/>
      <c r="E287" s="37"/>
      <c r="F287" s="169"/>
      <c r="G287" s="173"/>
      <c r="H287" s="173"/>
      <c r="I287" s="173"/>
      <c r="J287" s="173"/>
      <c r="K287" s="172" t="s">
        <v>190</v>
      </c>
      <c r="L287" s="59">
        <v>1</v>
      </c>
      <c r="M287" s="174"/>
      <c r="N287" s="173"/>
      <c r="O287" s="173"/>
      <c r="P287" s="156">
        <f t="shared" si="14"/>
      </c>
      <c r="Q287" s="175"/>
      <c r="R287" s="48">
        <f t="shared" si="12"/>
      </c>
      <c r="S287" s="176"/>
      <c r="T287" s="177"/>
      <c r="U287" s="178"/>
      <c r="V287" s="48">
        <f t="shared" si="13"/>
      </c>
      <c r="W287" s="179"/>
      <c r="X287" s="177"/>
    </row>
    <row r="288" spans="2:24" ht="22.5" customHeight="1">
      <c r="B288" s="36">
        <v>280</v>
      </c>
      <c r="C288" s="203"/>
      <c r="D288" s="170"/>
      <c r="E288" s="37"/>
      <c r="F288" s="169"/>
      <c r="G288" s="173"/>
      <c r="H288" s="173"/>
      <c r="I288" s="173"/>
      <c r="J288" s="173"/>
      <c r="K288" s="172" t="s">
        <v>190</v>
      </c>
      <c r="L288" s="59">
        <v>1</v>
      </c>
      <c r="M288" s="174"/>
      <c r="N288" s="173"/>
      <c r="O288" s="173"/>
      <c r="P288" s="156">
        <f t="shared" si="14"/>
      </c>
      <c r="Q288" s="175"/>
      <c r="R288" s="48">
        <f t="shared" si="12"/>
      </c>
      <c r="S288" s="176"/>
      <c r="T288" s="177"/>
      <c r="U288" s="178"/>
      <c r="V288" s="48">
        <f t="shared" si="13"/>
      </c>
      <c r="W288" s="179"/>
      <c r="X288" s="177"/>
    </row>
    <row r="289" spans="2:24" ht="22.5" customHeight="1">
      <c r="B289" s="36">
        <v>281</v>
      </c>
      <c r="C289" s="203"/>
      <c r="D289" s="170"/>
      <c r="E289" s="37"/>
      <c r="F289" s="169"/>
      <c r="G289" s="173"/>
      <c r="H289" s="173"/>
      <c r="I289" s="173"/>
      <c r="J289" s="173"/>
      <c r="K289" s="172" t="s">
        <v>190</v>
      </c>
      <c r="L289" s="59">
        <v>1</v>
      </c>
      <c r="M289" s="174"/>
      <c r="N289" s="173"/>
      <c r="O289" s="173"/>
      <c r="P289" s="156">
        <f t="shared" si="14"/>
      </c>
      <c r="Q289" s="175"/>
      <c r="R289" s="48">
        <f t="shared" si="12"/>
      </c>
      <c r="S289" s="176"/>
      <c r="T289" s="177"/>
      <c r="U289" s="178"/>
      <c r="V289" s="48">
        <f t="shared" si="13"/>
      </c>
      <c r="W289" s="179"/>
      <c r="X289" s="177"/>
    </row>
    <row r="290" spans="2:24" ht="22.5" customHeight="1">
      <c r="B290" s="36">
        <v>282</v>
      </c>
      <c r="C290" s="203"/>
      <c r="D290" s="170"/>
      <c r="E290" s="37"/>
      <c r="F290" s="169"/>
      <c r="G290" s="173"/>
      <c r="H290" s="173"/>
      <c r="I290" s="173"/>
      <c r="J290" s="173"/>
      <c r="K290" s="172" t="s">
        <v>190</v>
      </c>
      <c r="L290" s="59">
        <v>1</v>
      </c>
      <c r="M290" s="174"/>
      <c r="N290" s="173"/>
      <c r="O290" s="173"/>
      <c r="P290" s="156">
        <f t="shared" si="14"/>
      </c>
      <c r="Q290" s="175"/>
      <c r="R290" s="48">
        <f t="shared" si="12"/>
      </c>
      <c r="S290" s="176"/>
      <c r="T290" s="177"/>
      <c r="U290" s="178"/>
      <c r="V290" s="48">
        <f t="shared" si="13"/>
      </c>
      <c r="W290" s="179"/>
      <c r="X290" s="177"/>
    </row>
    <row r="291" spans="2:24" ht="22.5" customHeight="1">
      <c r="B291" s="36">
        <v>283</v>
      </c>
      <c r="C291" s="203"/>
      <c r="D291" s="170"/>
      <c r="E291" s="37"/>
      <c r="F291" s="169"/>
      <c r="G291" s="173"/>
      <c r="H291" s="173"/>
      <c r="I291" s="173"/>
      <c r="J291" s="173"/>
      <c r="K291" s="172" t="s">
        <v>190</v>
      </c>
      <c r="L291" s="59">
        <v>1</v>
      </c>
      <c r="M291" s="174"/>
      <c r="N291" s="173"/>
      <c r="O291" s="173"/>
      <c r="P291" s="156">
        <f t="shared" si="14"/>
      </c>
      <c r="Q291" s="175"/>
      <c r="R291" s="48">
        <f t="shared" si="12"/>
      </c>
      <c r="S291" s="176"/>
      <c r="T291" s="177"/>
      <c r="U291" s="178"/>
      <c r="V291" s="48">
        <f t="shared" si="13"/>
      </c>
      <c r="W291" s="179"/>
      <c r="X291" s="177"/>
    </row>
    <row r="292" spans="2:24" ht="22.5" customHeight="1">
      <c r="B292" s="36">
        <v>284</v>
      </c>
      <c r="C292" s="203"/>
      <c r="D292" s="170"/>
      <c r="E292" s="37"/>
      <c r="F292" s="169"/>
      <c r="G292" s="173"/>
      <c r="H292" s="173"/>
      <c r="I292" s="173"/>
      <c r="J292" s="173"/>
      <c r="K292" s="172" t="s">
        <v>190</v>
      </c>
      <c r="L292" s="59">
        <v>1</v>
      </c>
      <c r="M292" s="174"/>
      <c r="N292" s="173"/>
      <c r="O292" s="173"/>
      <c r="P292" s="156">
        <f t="shared" si="14"/>
      </c>
      <c r="Q292" s="175"/>
      <c r="R292" s="48">
        <f t="shared" si="12"/>
      </c>
      <c r="S292" s="176"/>
      <c r="T292" s="177"/>
      <c r="U292" s="178"/>
      <c r="V292" s="48">
        <f t="shared" si="13"/>
      </c>
      <c r="W292" s="179"/>
      <c r="X292" s="177"/>
    </row>
    <row r="293" spans="2:24" ht="22.5" customHeight="1">
      <c r="B293" s="36">
        <v>285</v>
      </c>
      <c r="C293" s="203"/>
      <c r="D293" s="170"/>
      <c r="E293" s="37"/>
      <c r="F293" s="169"/>
      <c r="G293" s="173"/>
      <c r="H293" s="173"/>
      <c r="I293" s="173"/>
      <c r="J293" s="173"/>
      <c r="K293" s="172" t="s">
        <v>190</v>
      </c>
      <c r="L293" s="59">
        <v>1</v>
      </c>
      <c r="M293" s="174"/>
      <c r="N293" s="173"/>
      <c r="O293" s="173"/>
      <c r="P293" s="156">
        <f t="shared" si="14"/>
      </c>
      <c r="Q293" s="175"/>
      <c r="R293" s="48">
        <f t="shared" si="12"/>
      </c>
      <c r="S293" s="176"/>
      <c r="T293" s="177"/>
      <c r="U293" s="178"/>
      <c r="V293" s="48">
        <f t="shared" si="13"/>
      </c>
      <c r="W293" s="179"/>
      <c r="X293" s="177"/>
    </row>
    <row r="294" spans="2:24" ht="22.5" customHeight="1">
      <c r="B294" s="36">
        <v>286</v>
      </c>
      <c r="C294" s="203"/>
      <c r="D294" s="170"/>
      <c r="E294" s="37"/>
      <c r="F294" s="169"/>
      <c r="G294" s="173"/>
      <c r="H294" s="173"/>
      <c r="I294" s="173"/>
      <c r="J294" s="173"/>
      <c r="K294" s="172" t="s">
        <v>190</v>
      </c>
      <c r="L294" s="59">
        <v>1</v>
      </c>
      <c r="M294" s="174"/>
      <c r="N294" s="173"/>
      <c r="O294" s="173"/>
      <c r="P294" s="156">
        <f t="shared" si="14"/>
      </c>
      <c r="Q294" s="175"/>
      <c r="R294" s="48">
        <f t="shared" si="12"/>
      </c>
      <c r="S294" s="176"/>
      <c r="T294" s="177"/>
      <c r="U294" s="178"/>
      <c r="V294" s="48">
        <f t="shared" si="13"/>
      </c>
      <c r="W294" s="179"/>
      <c r="X294" s="177"/>
    </row>
    <row r="295" spans="2:24" ht="22.5" customHeight="1">
      <c r="B295" s="36">
        <v>287</v>
      </c>
      <c r="C295" s="203"/>
      <c r="D295" s="170"/>
      <c r="E295" s="37"/>
      <c r="F295" s="169"/>
      <c r="G295" s="173"/>
      <c r="H295" s="173"/>
      <c r="I295" s="173"/>
      <c r="J295" s="173"/>
      <c r="K295" s="172" t="s">
        <v>190</v>
      </c>
      <c r="L295" s="59">
        <v>1</v>
      </c>
      <c r="M295" s="174"/>
      <c r="N295" s="173"/>
      <c r="O295" s="173"/>
      <c r="P295" s="156">
        <f t="shared" si="14"/>
      </c>
      <c r="Q295" s="175"/>
      <c r="R295" s="48">
        <f t="shared" si="12"/>
      </c>
      <c r="S295" s="176"/>
      <c r="T295" s="177"/>
      <c r="U295" s="178"/>
      <c r="V295" s="48">
        <f t="shared" si="13"/>
      </c>
      <c r="W295" s="179"/>
      <c r="X295" s="177"/>
    </row>
    <row r="296" spans="2:24" ht="22.5" customHeight="1">
      <c r="B296" s="36">
        <v>288</v>
      </c>
      <c r="C296" s="203"/>
      <c r="D296" s="170"/>
      <c r="E296" s="37"/>
      <c r="F296" s="169"/>
      <c r="G296" s="173"/>
      <c r="H296" s="173"/>
      <c r="I296" s="173"/>
      <c r="J296" s="173"/>
      <c r="K296" s="172" t="s">
        <v>190</v>
      </c>
      <c r="L296" s="59">
        <v>1</v>
      </c>
      <c r="M296" s="174"/>
      <c r="N296" s="173"/>
      <c r="O296" s="173"/>
      <c r="P296" s="156">
        <f t="shared" si="14"/>
      </c>
      <c r="Q296" s="175"/>
      <c r="R296" s="48">
        <f t="shared" si="12"/>
      </c>
      <c r="S296" s="176"/>
      <c r="T296" s="177"/>
      <c r="U296" s="178"/>
      <c r="V296" s="48">
        <f t="shared" si="13"/>
      </c>
      <c r="W296" s="179"/>
      <c r="X296" s="177"/>
    </row>
    <row r="297" spans="2:24" ht="22.5" customHeight="1">
      <c r="B297" s="36">
        <v>289</v>
      </c>
      <c r="C297" s="203"/>
      <c r="D297" s="170"/>
      <c r="E297" s="37"/>
      <c r="F297" s="169"/>
      <c r="G297" s="173"/>
      <c r="H297" s="173"/>
      <c r="I297" s="173"/>
      <c r="J297" s="173"/>
      <c r="K297" s="172" t="s">
        <v>190</v>
      </c>
      <c r="L297" s="59">
        <v>1</v>
      </c>
      <c r="M297" s="174"/>
      <c r="N297" s="173"/>
      <c r="O297" s="173"/>
      <c r="P297" s="156">
        <f t="shared" si="14"/>
      </c>
      <c r="Q297" s="175"/>
      <c r="R297" s="48">
        <f t="shared" si="12"/>
      </c>
      <c r="S297" s="176"/>
      <c r="T297" s="177"/>
      <c r="U297" s="178"/>
      <c r="V297" s="48">
        <f t="shared" si="13"/>
      </c>
      <c r="W297" s="179"/>
      <c r="X297" s="177"/>
    </row>
    <row r="298" spans="2:24" ht="22.5" customHeight="1">
      <c r="B298" s="36">
        <v>290</v>
      </c>
      <c r="C298" s="203"/>
      <c r="D298" s="170"/>
      <c r="E298" s="37"/>
      <c r="F298" s="169"/>
      <c r="G298" s="173"/>
      <c r="H298" s="173"/>
      <c r="I298" s="173"/>
      <c r="J298" s="173"/>
      <c r="K298" s="172" t="s">
        <v>190</v>
      </c>
      <c r="L298" s="59">
        <v>1</v>
      </c>
      <c r="M298" s="174"/>
      <c r="N298" s="173"/>
      <c r="O298" s="173"/>
      <c r="P298" s="156">
        <f t="shared" si="14"/>
      </c>
      <c r="Q298" s="175"/>
      <c r="R298" s="48">
        <f t="shared" si="12"/>
      </c>
      <c r="S298" s="176"/>
      <c r="T298" s="177"/>
      <c r="U298" s="178"/>
      <c r="V298" s="48">
        <f t="shared" si="13"/>
      </c>
      <c r="W298" s="179"/>
      <c r="X298" s="177"/>
    </row>
    <row r="299" spans="2:24" ht="22.5" customHeight="1">
      <c r="B299" s="36">
        <v>291</v>
      </c>
      <c r="C299" s="203"/>
      <c r="D299" s="170"/>
      <c r="E299" s="37"/>
      <c r="F299" s="169"/>
      <c r="G299" s="173"/>
      <c r="H299" s="173"/>
      <c r="I299" s="173"/>
      <c r="J299" s="173"/>
      <c r="K299" s="172" t="s">
        <v>190</v>
      </c>
      <c r="L299" s="59">
        <v>1</v>
      </c>
      <c r="M299" s="174"/>
      <c r="N299" s="173"/>
      <c r="O299" s="173"/>
      <c r="P299" s="156">
        <f t="shared" si="14"/>
      </c>
      <c r="Q299" s="175"/>
      <c r="R299" s="48">
        <f t="shared" si="12"/>
      </c>
      <c r="S299" s="176"/>
      <c r="T299" s="177"/>
      <c r="U299" s="178"/>
      <c r="V299" s="48">
        <f t="shared" si="13"/>
      </c>
      <c r="W299" s="179"/>
      <c r="X299" s="177"/>
    </row>
    <row r="300" spans="2:24" ht="22.5" customHeight="1">
      <c r="B300" s="36">
        <v>292</v>
      </c>
      <c r="C300" s="203"/>
      <c r="D300" s="170"/>
      <c r="E300" s="37"/>
      <c r="F300" s="169"/>
      <c r="G300" s="173"/>
      <c r="H300" s="173"/>
      <c r="I300" s="173"/>
      <c r="J300" s="173"/>
      <c r="K300" s="172" t="s">
        <v>190</v>
      </c>
      <c r="L300" s="59">
        <v>1</v>
      </c>
      <c r="M300" s="174"/>
      <c r="N300" s="173"/>
      <c r="O300" s="173"/>
      <c r="P300" s="156">
        <f t="shared" si="14"/>
      </c>
      <c r="Q300" s="175"/>
      <c r="R300" s="48">
        <f t="shared" si="12"/>
      </c>
      <c r="S300" s="176"/>
      <c r="T300" s="177"/>
      <c r="U300" s="178"/>
      <c r="V300" s="48">
        <f t="shared" si="13"/>
      </c>
      <c r="W300" s="179"/>
      <c r="X300" s="177"/>
    </row>
    <row r="301" spans="2:24" ht="22.5" customHeight="1">
      <c r="B301" s="36">
        <v>293</v>
      </c>
      <c r="C301" s="203"/>
      <c r="D301" s="170"/>
      <c r="E301" s="37"/>
      <c r="F301" s="169"/>
      <c r="G301" s="173"/>
      <c r="H301" s="173"/>
      <c r="I301" s="173"/>
      <c r="J301" s="173"/>
      <c r="K301" s="172" t="s">
        <v>190</v>
      </c>
      <c r="L301" s="59">
        <v>1</v>
      </c>
      <c r="M301" s="174"/>
      <c r="N301" s="173"/>
      <c r="O301" s="173"/>
      <c r="P301" s="156">
        <f t="shared" si="14"/>
      </c>
      <c r="Q301" s="175"/>
      <c r="R301" s="48">
        <f t="shared" si="12"/>
      </c>
      <c r="S301" s="176"/>
      <c r="T301" s="177"/>
      <c r="U301" s="178"/>
      <c r="V301" s="48">
        <f t="shared" si="13"/>
      </c>
      <c r="W301" s="179"/>
      <c r="X301" s="177"/>
    </row>
    <row r="302" spans="2:24" ht="22.5" customHeight="1">
      <c r="B302" s="36">
        <v>294</v>
      </c>
      <c r="C302" s="203"/>
      <c r="D302" s="170"/>
      <c r="E302" s="37"/>
      <c r="F302" s="169"/>
      <c r="G302" s="173"/>
      <c r="H302" s="173"/>
      <c r="I302" s="173"/>
      <c r="J302" s="173"/>
      <c r="K302" s="172" t="s">
        <v>190</v>
      </c>
      <c r="L302" s="59">
        <v>1</v>
      </c>
      <c r="M302" s="174"/>
      <c r="N302" s="173"/>
      <c r="O302" s="173"/>
      <c r="P302" s="156">
        <f t="shared" si="14"/>
      </c>
      <c r="Q302" s="175"/>
      <c r="R302" s="48">
        <f t="shared" si="12"/>
      </c>
      <c r="S302" s="176"/>
      <c r="T302" s="177"/>
      <c r="U302" s="178"/>
      <c r="V302" s="48">
        <f t="shared" si="13"/>
      </c>
      <c r="W302" s="179"/>
      <c r="X302" s="177"/>
    </row>
    <row r="303" spans="2:24" ht="22.5" customHeight="1">
      <c r="B303" s="36">
        <v>295</v>
      </c>
      <c r="C303" s="203"/>
      <c r="D303" s="170"/>
      <c r="E303" s="37"/>
      <c r="F303" s="169"/>
      <c r="G303" s="173"/>
      <c r="H303" s="173"/>
      <c r="I303" s="173"/>
      <c r="J303" s="173"/>
      <c r="K303" s="172" t="s">
        <v>190</v>
      </c>
      <c r="L303" s="59">
        <v>1</v>
      </c>
      <c r="M303" s="174"/>
      <c r="N303" s="173"/>
      <c r="O303" s="173"/>
      <c r="P303" s="156">
        <f t="shared" si="14"/>
      </c>
      <c r="Q303" s="175"/>
      <c r="R303" s="48">
        <f t="shared" si="12"/>
      </c>
      <c r="S303" s="176"/>
      <c r="T303" s="177"/>
      <c r="U303" s="178"/>
      <c r="V303" s="48">
        <f t="shared" si="13"/>
      </c>
      <c r="W303" s="179"/>
      <c r="X303" s="177"/>
    </row>
    <row r="304" spans="2:24" ht="22.5" customHeight="1">
      <c r="B304" s="36">
        <v>296</v>
      </c>
      <c r="C304" s="203"/>
      <c r="D304" s="170"/>
      <c r="E304" s="37"/>
      <c r="F304" s="169"/>
      <c r="G304" s="173"/>
      <c r="H304" s="173"/>
      <c r="I304" s="173"/>
      <c r="J304" s="173"/>
      <c r="K304" s="172" t="s">
        <v>190</v>
      </c>
      <c r="L304" s="59">
        <v>1</v>
      </c>
      <c r="M304" s="174"/>
      <c r="N304" s="173"/>
      <c r="O304" s="173"/>
      <c r="P304" s="156">
        <f t="shared" si="14"/>
      </c>
      <c r="Q304" s="175"/>
      <c r="R304" s="48">
        <f t="shared" si="12"/>
      </c>
      <c r="S304" s="176"/>
      <c r="T304" s="177"/>
      <c r="U304" s="178"/>
      <c r="V304" s="48">
        <f t="shared" si="13"/>
      </c>
      <c r="W304" s="179"/>
      <c r="X304" s="177"/>
    </row>
    <row r="305" spans="2:24" ht="22.5" customHeight="1">
      <c r="B305" s="36">
        <v>297</v>
      </c>
      <c r="C305" s="203"/>
      <c r="D305" s="170"/>
      <c r="E305" s="37"/>
      <c r="F305" s="169"/>
      <c r="G305" s="173"/>
      <c r="H305" s="173"/>
      <c r="I305" s="173"/>
      <c r="J305" s="173"/>
      <c r="K305" s="172" t="s">
        <v>190</v>
      </c>
      <c r="L305" s="59">
        <v>1</v>
      </c>
      <c r="M305" s="174"/>
      <c r="N305" s="173"/>
      <c r="O305" s="173"/>
      <c r="P305" s="156">
        <f t="shared" si="14"/>
      </c>
      <c r="Q305" s="175"/>
      <c r="R305" s="48">
        <f t="shared" si="12"/>
      </c>
      <c r="S305" s="176"/>
      <c r="T305" s="177"/>
      <c r="U305" s="178"/>
      <c r="V305" s="48">
        <f t="shared" si="13"/>
      </c>
      <c r="W305" s="179"/>
      <c r="X305" s="177"/>
    </row>
    <row r="306" spans="2:24" ht="22.5" customHeight="1">
      <c r="B306" s="36">
        <v>298</v>
      </c>
      <c r="C306" s="203"/>
      <c r="D306" s="170"/>
      <c r="E306" s="37"/>
      <c r="F306" s="169"/>
      <c r="G306" s="173"/>
      <c r="H306" s="173"/>
      <c r="I306" s="173"/>
      <c r="J306" s="173"/>
      <c r="K306" s="172" t="s">
        <v>190</v>
      </c>
      <c r="L306" s="59">
        <v>1</v>
      </c>
      <c r="M306" s="174"/>
      <c r="N306" s="173"/>
      <c r="O306" s="173"/>
      <c r="P306" s="156">
        <f t="shared" si="14"/>
      </c>
      <c r="Q306" s="175"/>
      <c r="R306" s="48">
        <f t="shared" si="12"/>
      </c>
      <c r="S306" s="176"/>
      <c r="T306" s="177"/>
      <c r="U306" s="178"/>
      <c r="V306" s="48">
        <f t="shared" si="13"/>
      </c>
      <c r="W306" s="179"/>
      <c r="X306" s="177"/>
    </row>
    <row r="307" spans="2:24" ht="22.5" customHeight="1">
      <c r="B307" s="36">
        <v>299</v>
      </c>
      <c r="C307" s="203"/>
      <c r="D307" s="170"/>
      <c r="E307" s="37"/>
      <c r="F307" s="169"/>
      <c r="G307" s="173"/>
      <c r="H307" s="173"/>
      <c r="I307" s="173"/>
      <c r="J307" s="173"/>
      <c r="K307" s="172" t="s">
        <v>190</v>
      </c>
      <c r="L307" s="59">
        <v>1</v>
      </c>
      <c r="M307" s="174"/>
      <c r="N307" s="173"/>
      <c r="O307" s="173"/>
      <c r="P307" s="156">
        <f t="shared" si="14"/>
      </c>
      <c r="Q307" s="175"/>
      <c r="R307" s="48">
        <f t="shared" si="12"/>
      </c>
      <c r="S307" s="176"/>
      <c r="T307" s="177"/>
      <c r="U307" s="178"/>
      <c r="V307" s="48">
        <f t="shared" si="13"/>
      </c>
      <c r="W307" s="179"/>
      <c r="X307" s="177"/>
    </row>
    <row r="308" spans="2:24" ht="22.5" customHeight="1">
      <c r="B308" s="36">
        <v>300</v>
      </c>
      <c r="C308" s="203"/>
      <c r="D308" s="170"/>
      <c r="E308" s="37"/>
      <c r="F308" s="169"/>
      <c r="G308" s="173"/>
      <c r="H308" s="173"/>
      <c r="I308" s="173"/>
      <c r="J308" s="173"/>
      <c r="K308" s="172" t="s">
        <v>190</v>
      </c>
      <c r="L308" s="59">
        <v>1</v>
      </c>
      <c r="M308" s="174"/>
      <c r="N308" s="173"/>
      <c r="O308" s="173"/>
      <c r="P308" s="156">
        <f t="shared" si="14"/>
      </c>
      <c r="Q308" s="175"/>
      <c r="R308" s="48">
        <f t="shared" si="12"/>
      </c>
      <c r="S308" s="176"/>
      <c r="T308" s="177"/>
      <c r="U308" s="178"/>
      <c r="V308" s="48">
        <f t="shared" si="13"/>
      </c>
      <c r="W308" s="179"/>
      <c r="X308" s="177"/>
    </row>
    <row r="309" spans="4:16" ht="12">
      <c r="D309" s="155"/>
      <c r="P309" s="155"/>
    </row>
    <row r="310" spans="4:16" ht="12">
      <c r="D310" s="155"/>
      <c r="P310" s="155"/>
    </row>
    <row r="311" spans="4:16" ht="12">
      <c r="D311" s="155"/>
      <c r="P311" s="155"/>
    </row>
    <row r="312" spans="4:16" ht="12">
      <c r="D312" s="155"/>
      <c r="P312" s="155"/>
    </row>
    <row r="313" spans="4:16" ht="12">
      <c r="D313" s="155"/>
      <c r="P313" s="155"/>
    </row>
    <row r="314" spans="4:16" ht="12">
      <c r="D314" s="155"/>
      <c r="P314" s="155"/>
    </row>
    <row r="315" spans="4:16" ht="12">
      <c r="D315" s="155"/>
      <c r="P315" s="155"/>
    </row>
    <row r="316" spans="4:16" ht="12">
      <c r="D316" s="155"/>
      <c r="P316" s="155"/>
    </row>
    <row r="317" spans="4:16" ht="12">
      <c r="D317" s="155"/>
      <c r="P317" s="155"/>
    </row>
    <row r="318" spans="4:16" ht="12">
      <c r="D318" s="155"/>
      <c r="P318" s="155"/>
    </row>
    <row r="319" spans="4:16" ht="12">
      <c r="D319" s="155"/>
      <c r="P319" s="155"/>
    </row>
  </sheetData>
  <sheetProtection sheet="1" selectLockedCells="1"/>
  <mergeCells count="10">
    <mergeCell ref="O3:R3"/>
    <mergeCell ref="B3:G3"/>
    <mergeCell ref="S3:T3"/>
    <mergeCell ref="U3:X3"/>
    <mergeCell ref="S4:T4"/>
    <mergeCell ref="U4:X4"/>
    <mergeCell ref="Z6:AA6"/>
    <mergeCell ref="A1:O1"/>
    <mergeCell ref="B2:O2"/>
    <mergeCell ref="K6:L6"/>
  </mergeCells>
  <conditionalFormatting sqref="T9">
    <cfRule type="expression" priority="6" dxfId="11" stopIfTrue="1">
      <formula>OR($R9=1,$R9=4,$R9=8,$R9=12,$R9=17,$R9=20,$R9=22,$R9=23)</formula>
    </cfRule>
  </conditionalFormatting>
  <conditionalFormatting sqref="T10:T308">
    <cfRule type="expression" priority="2" dxfId="11" stopIfTrue="1">
      <formula>OR($R10=1,$R10=4,$R10=8,$R10=12,$R10=17,$R10=20,$R10=22,$R10=23)</formula>
    </cfRule>
  </conditionalFormatting>
  <conditionalFormatting sqref="X9:X308">
    <cfRule type="expression" priority="1" dxfId="11" stopIfTrue="1">
      <formula>OR($V9=1,$V9=4,$V9=8,$V9=12,$V9=17,$V9=20,$V9=22,$V9=23)</formula>
    </cfRule>
  </conditionalFormatting>
  <dataValidations count="7">
    <dataValidation showInputMessage="1" showErrorMessage="1" sqref="P9:P308 L9:L308"/>
    <dataValidation allowBlank="1" showInputMessage="1" showErrorMessage="1" imeMode="halfAlpha" sqref="F9:F308 S9:S308 W9:W308"/>
    <dataValidation allowBlank="1" showInputMessage="1" showErrorMessage="1" imeMode="halfKatakana" sqref="H9:J308"/>
    <dataValidation type="whole" allowBlank="1" showInputMessage="1" showErrorMessage="1" imeMode="halfAlpha" sqref="N9:N308">
      <formula1>1900</formula1>
      <formula2>2100</formula2>
    </dataValidation>
    <dataValidation type="whole" allowBlank="1" showInputMessage="1" showErrorMessage="1" imeMode="halfAlpha" sqref="O9:O308">
      <formula1>101</formula1>
      <formula2>1231</formula2>
    </dataValidation>
    <dataValidation type="list" allowBlank="1" showInputMessage="1" showErrorMessage="1" sqref="Q9:Q308 U9:U308">
      <formula1>$Z$9:$Z$40</formula1>
    </dataValidation>
    <dataValidation type="list" allowBlank="1" showInputMessage="1" showErrorMessage="1" sqref="M9:M308">
      <formula1>$AD$8:$AD$17</formula1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portrait" paperSize="9" scale="65" r:id="rId1"/>
  <rowBreaks count="4" manualBreakCount="4">
    <brk id="108" max="22" man="1"/>
    <brk id="158" max="22" man="1"/>
    <brk id="208" max="22" man="1"/>
    <brk id="258" max="22" man="1"/>
  </rowBreaks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19"/>
  <sheetViews>
    <sheetView zoomScale="80" zoomScaleNormal="80" zoomScaleSheetLayoutView="80" zoomScalePageLayoutView="0" workbookViewId="0" topLeftCell="A1">
      <selection activeCell="B3" sqref="B3:G3"/>
    </sheetView>
  </sheetViews>
  <sheetFormatPr defaultColWidth="13.00390625" defaultRowHeight="13.5"/>
  <cols>
    <col min="1" max="1" width="3.375" style="1" customWidth="1"/>
    <col min="2" max="2" width="4.75390625" style="1" customWidth="1"/>
    <col min="3" max="3" width="4.75390625" style="1" hidden="1" customWidth="1"/>
    <col min="4" max="4" width="8.875" style="2" customWidth="1"/>
    <col min="5" max="5" width="6.625" style="1" hidden="1" customWidth="1"/>
    <col min="6" max="6" width="6.375" style="1" hidden="1" customWidth="1"/>
    <col min="7" max="7" width="11.125" style="1" customWidth="1"/>
    <col min="8" max="8" width="10.00390625" style="1" customWidth="1"/>
    <col min="9" max="10" width="4.625" style="1" hidden="1" customWidth="1"/>
    <col min="11" max="11" width="4.25390625" style="1" hidden="1" customWidth="1"/>
    <col min="12" max="12" width="2.375" style="1" hidden="1" customWidth="1"/>
    <col min="13" max="13" width="3.625" style="1" customWidth="1"/>
    <col min="14" max="15" width="5.875" style="1" customWidth="1"/>
    <col min="16" max="16" width="6.50390625" style="2" customWidth="1"/>
    <col min="17" max="17" width="11.125" style="2" customWidth="1"/>
    <col min="18" max="18" width="4.00390625" style="1" hidden="1" customWidth="1"/>
    <col min="19" max="19" width="8.625" style="1" customWidth="1"/>
    <col min="20" max="20" width="5.00390625" style="1" bestFit="1" customWidth="1"/>
    <col min="21" max="21" width="11.125" style="2" customWidth="1"/>
    <col min="22" max="22" width="3.875" style="1" hidden="1" customWidth="1"/>
    <col min="23" max="23" width="8.625" style="1" customWidth="1"/>
    <col min="24" max="24" width="5.00390625" style="1" customWidth="1"/>
    <col min="25" max="25" width="3.625" style="1" customWidth="1"/>
    <col min="26" max="26" width="24.125" style="40" hidden="1" customWidth="1"/>
    <col min="27" max="27" width="4.875" style="40" hidden="1" customWidth="1"/>
    <col min="28" max="28" width="4.375" style="41" hidden="1" customWidth="1"/>
    <col min="29" max="30" width="4.625" style="40" hidden="1" customWidth="1"/>
    <col min="31" max="31" width="6.75390625" style="1" customWidth="1"/>
    <col min="32" max="16384" width="13.00390625" style="1" customWidth="1"/>
  </cols>
  <sheetData>
    <row r="1" spans="1:18" s="160" customFormat="1" ht="24">
      <c r="A1" s="217" t="s">
        <v>226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158"/>
      <c r="Q1" s="159"/>
      <c r="R1" s="159"/>
    </row>
    <row r="2" spans="2:23" s="160" customFormat="1" ht="26.25" customHeight="1" thickBot="1">
      <c r="B2" s="218" t="s">
        <v>111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Q2" s="161" t="s">
        <v>79</v>
      </c>
      <c r="S2" s="162"/>
      <c r="T2" s="162"/>
      <c r="W2" s="303" t="s">
        <v>112</v>
      </c>
    </row>
    <row r="3" spans="2:24" ht="29.25" customHeight="1" thickBot="1">
      <c r="B3" s="298"/>
      <c r="C3" s="299"/>
      <c r="D3" s="299"/>
      <c r="E3" s="299"/>
      <c r="F3" s="299"/>
      <c r="G3" s="300"/>
      <c r="H3" s="64" t="s">
        <v>31</v>
      </c>
      <c r="L3" s="296"/>
      <c r="M3" s="296" t="s">
        <v>140</v>
      </c>
      <c r="N3" s="296"/>
      <c r="O3" s="301"/>
      <c r="P3" s="301"/>
      <c r="Q3" s="301"/>
      <c r="R3" s="301"/>
      <c r="S3" s="209" t="s">
        <v>141</v>
      </c>
      <c r="T3" s="209"/>
      <c r="U3" s="302"/>
      <c r="V3" s="302"/>
      <c r="W3" s="302"/>
      <c r="X3" s="302"/>
    </row>
    <row r="4" spans="19:24" ht="29.25" customHeight="1">
      <c r="S4" s="209" t="s">
        <v>142</v>
      </c>
      <c r="T4" s="209"/>
      <c r="U4" s="302"/>
      <c r="V4" s="302"/>
      <c r="W4" s="302"/>
      <c r="X4" s="302"/>
    </row>
    <row r="5" ht="12" customHeight="1">
      <c r="A5" s="39"/>
    </row>
    <row r="6" spans="2:30" ht="38.25" customHeight="1" thickBot="1">
      <c r="B6" s="3" t="s">
        <v>3</v>
      </c>
      <c r="C6" s="200"/>
      <c r="D6" s="42" t="s">
        <v>4</v>
      </c>
      <c r="E6" s="5" t="s">
        <v>5</v>
      </c>
      <c r="F6" s="4"/>
      <c r="G6" s="5" t="s">
        <v>6</v>
      </c>
      <c r="H6" s="43" t="s">
        <v>7</v>
      </c>
      <c r="I6" s="204"/>
      <c r="J6" s="204"/>
      <c r="K6" s="215" t="s">
        <v>8</v>
      </c>
      <c r="L6" s="216"/>
      <c r="M6" s="44" t="s">
        <v>9</v>
      </c>
      <c r="N6" s="6" t="s">
        <v>10</v>
      </c>
      <c r="O6" s="6" t="s">
        <v>11</v>
      </c>
      <c r="P6" s="7" t="s">
        <v>12</v>
      </c>
      <c r="Q6" s="8" t="s">
        <v>0</v>
      </c>
      <c r="R6" s="9" t="s">
        <v>13</v>
      </c>
      <c r="S6" s="12" t="s">
        <v>1</v>
      </c>
      <c r="T6" s="10" t="s">
        <v>29</v>
      </c>
      <c r="U6" s="53" t="s">
        <v>2</v>
      </c>
      <c r="V6" s="9" t="s">
        <v>13</v>
      </c>
      <c r="W6" s="11" t="s">
        <v>1</v>
      </c>
      <c r="X6" s="10" t="s">
        <v>29</v>
      </c>
      <c r="Z6" s="210" t="s">
        <v>14</v>
      </c>
      <c r="AA6" s="211"/>
      <c r="AD6" s="45" t="s">
        <v>15</v>
      </c>
    </row>
    <row r="7" spans="2:30" ht="19.5" customHeight="1" thickTop="1">
      <c r="B7" s="13">
        <v>0</v>
      </c>
      <c r="C7" s="201"/>
      <c r="D7" s="15" t="s">
        <v>27</v>
      </c>
      <c r="E7" s="16"/>
      <c r="F7" s="14">
        <v>310</v>
      </c>
      <c r="G7" s="16" t="s">
        <v>16</v>
      </c>
      <c r="H7" s="14" t="s">
        <v>22</v>
      </c>
      <c r="I7" s="14"/>
      <c r="J7" s="14"/>
      <c r="K7" s="16"/>
      <c r="L7" s="14">
        <v>2</v>
      </c>
      <c r="M7" s="16">
        <v>1</v>
      </c>
      <c r="N7" s="17">
        <v>1999</v>
      </c>
      <c r="O7" s="17">
        <v>1009</v>
      </c>
      <c r="P7" s="18" t="s">
        <v>23</v>
      </c>
      <c r="Q7" s="19" t="s">
        <v>183</v>
      </c>
      <c r="R7" s="20">
        <v>29</v>
      </c>
      <c r="S7" s="56">
        <v>14.01</v>
      </c>
      <c r="T7" s="57">
        <v>1</v>
      </c>
      <c r="U7" s="54" t="s">
        <v>185</v>
      </c>
      <c r="V7" s="20">
        <v>50</v>
      </c>
      <c r="W7" s="22" t="s">
        <v>25</v>
      </c>
      <c r="X7" s="21"/>
      <c r="Z7" s="46"/>
      <c r="AA7" s="46"/>
      <c r="AD7" s="47"/>
    </row>
    <row r="8" spans="2:30" ht="19.5" customHeight="1" thickBot="1">
      <c r="B8" s="24">
        <v>0</v>
      </c>
      <c r="C8" s="202"/>
      <c r="D8" s="26" t="s">
        <v>27</v>
      </c>
      <c r="E8" s="27"/>
      <c r="F8" s="28">
        <v>15</v>
      </c>
      <c r="G8" s="28" t="s">
        <v>17</v>
      </c>
      <c r="H8" s="28" t="s">
        <v>24</v>
      </c>
      <c r="I8" s="28"/>
      <c r="J8" s="28"/>
      <c r="K8" s="28"/>
      <c r="L8" s="25">
        <v>1</v>
      </c>
      <c r="M8" s="28">
        <v>2</v>
      </c>
      <c r="N8" s="28">
        <v>1998</v>
      </c>
      <c r="O8" s="28">
        <v>401</v>
      </c>
      <c r="P8" s="29" t="s">
        <v>23</v>
      </c>
      <c r="Q8" s="30" t="s">
        <v>184</v>
      </c>
      <c r="R8" s="31">
        <v>4</v>
      </c>
      <c r="S8" s="33" t="s">
        <v>28</v>
      </c>
      <c r="T8" s="58"/>
      <c r="U8" s="55" t="s">
        <v>186</v>
      </c>
      <c r="V8" s="31">
        <v>17</v>
      </c>
      <c r="W8" s="31" t="s">
        <v>26</v>
      </c>
      <c r="X8" s="32"/>
      <c r="Z8" s="46"/>
      <c r="AA8" s="46"/>
      <c r="AD8" s="47"/>
    </row>
    <row r="9" spans="2:30" ht="22.5" customHeight="1" thickTop="1">
      <c r="B9" s="34">
        <v>1</v>
      </c>
      <c r="C9" s="203"/>
      <c r="D9" s="170"/>
      <c r="E9" s="35"/>
      <c r="F9" s="59"/>
      <c r="G9" s="171"/>
      <c r="H9" s="171"/>
      <c r="I9" s="171"/>
      <c r="J9" s="171"/>
      <c r="K9" s="172" t="s">
        <v>190</v>
      </c>
      <c r="L9" s="59">
        <v>1</v>
      </c>
      <c r="M9" s="174"/>
      <c r="N9" s="171"/>
      <c r="O9" s="171"/>
      <c r="P9" s="156">
        <f>IF(G9="","",$B$3)</f>
      </c>
      <c r="Q9" s="175"/>
      <c r="R9" s="48">
        <f aca="true" t="shared" si="0" ref="R9:R72">IF(Q9="","",VLOOKUP(Q9,$Z$9:$AA$40,2,))</f>
      </c>
      <c r="S9" s="176"/>
      <c r="T9" s="177"/>
      <c r="U9" s="178"/>
      <c r="V9" s="48">
        <f aca="true" t="shared" si="1" ref="V9:V72">IF(U9="","",VLOOKUP(U9,$Z$9:$AA$40,2,))</f>
      </c>
      <c r="W9" s="179"/>
      <c r="X9" s="177"/>
      <c r="Z9" s="47"/>
      <c r="AA9" s="47"/>
      <c r="AD9" s="23">
        <v>1</v>
      </c>
    </row>
    <row r="10" spans="2:30" ht="22.5" customHeight="1">
      <c r="B10" s="36">
        <v>2</v>
      </c>
      <c r="C10" s="203"/>
      <c r="D10" s="170"/>
      <c r="E10" s="37"/>
      <c r="F10" s="169"/>
      <c r="G10" s="173"/>
      <c r="H10" s="173"/>
      <c r="I10" s="173"/>
      <c r="J10" s="173"/>
      <c r="K10" s="172" t="s">
        <v>190</v>
      </c>
      <c r="L10" s="59">
        <v>1</v>
      </c>
      <c r="M10" s="174"/>
      <c r="N10" s="173"/>
      <c r="O10" s="173"/>
      <c r="P10" s="156">
        <f aca="true" t="shared" si="2" ref="P10:P73">IF(G10="","",$B$3)</f>
      </c>
      <c r="Q10" s="175"/>
      <c r="R10" s="48">
        <f t="shared" si="0"/>
      </c>
      <c r="S10" s="176"/>
      <c r="T10" s="177"/>
      <c r="U10" s="178"/>
      <c r="V10" s="48">
        <f t="shared" si="1"/>
      </c>
      <c r="W10" s="179"/>
      <c r="X10" s="177"/>
      <c r="Z10" s="157" t="s">
        <v>120</v>
      </c>
      <c r="AA10" s="157">
        <v>28</v>
      </c>
      <c r="AD10" s="23">
        <v>2</v>
      </c>
    </row>
    <row r="11" spans="2:30" ht="22.5" customHeight="1">
      <c r="B11" s="36">
        <v>3</v>
      </c>
      <c r="C11" s="203"/>
      <c r="D11" s="170"/>
      <c r="E11" s="37"/>
      <c r="F11" s="169"/>
      <c r="G11" s="173"/>
      <c r="H11" s="173"/>
      <c r="I11" s="173"/>
      <c r="J11" s="173"/>
      <c r="K11" s="172" t="s">
        <v>190</v>
      </c>
      <c r="L11" s="59">
        <v>1</v>
      </c>
      <c r="M11" s="174"/>
      <c r="N11" s="173"/>
      <c r="O11" s="173"/>
      <c r="P11" s="156">
        <f t="shared" si="2"/>
      </c>
      <c r="Q11" s="175"/>
      <c r="R11" s="48">
        <f t="shared" si="0"/>
      </c>
      <c r="S11" s="176"/>
      <c r="T11" s="177"/>
      <c r="U11" s="178"/>
      <c r="V11" s="48">
        <f t="shared" si="1"/>
      </c>
      <c r="W11" s="179"/>
      <c r="X11" s="177"/>
      <c r="Z11" s="157" t="s">
        <v>194</v>
      </c>
      <c r="AA11" s="157">
        <v>29</v>
      </c>
      <c r="AD11" s="23">
        <v>3</v>
      </c>
    </row>
    <row r="12" spans="2:30" ht="22.5" customHeight="1">
      <c r="B12" s="36">
        <v>4</v>
      </c>
      <c r="C12" s="203"/>
      <c r="D12" s="170"/>
      <c r="E12" s="37"/>
      <c r="F12" s="169"/>
      <c r="G12" s="173"/>
      <c r="H12" s="173"/>
      <c r="I12" s="173"/>
      <c r="J12" s="173"/>
      <c r="K12" s="172" t="s">
        <v>190</v>
      </c>
      <c r="L12" s="59">
        <v>1</v>
      </c>
      <c r="M12" s="174"/>
      <c r="N12" s="173"/>
      <c r="O12" s="173"/>
      <c r="P12" s="156">
        <f t="shared" si="2"/>
      </c>
      <c r="Q12" s="175"/>
      <c r="R12" s="48">
        <f t="shared" si="0"/>
      </c>
      <c r="S12" s="176"/>
      <c r="T12" s="177"/>
      <c r="U12" s="178"/>
      <c r="V12" s="48">
        <f t="shared" si="1"/>
      </c>
      <c r="W12" s="179"/>
      <c r="X12" s="177"/>
      <c r="Z12" s="157" t="s">
        <v>121</v>
      </c>
      <c r="AA12" s="157">
        <v>30</v>
      </c>
      <c r="AD12" s="23">
        <v>4</v>
      </c>
    </row>
    <row r="13" spans="2:30" ht="22.5" customHeight="1">
      <c r="B13" s="36">
        <v>5</v>
      </c>
      <c r="C13" s="203"/>
      <c r="D13" s="170"/>
      <c r="E13" s="37"/>
      <c r="F13" s="169"/>
      <c r="G13" s="173"/>
      <c r="H13" s="173"/>
      <c r="I13" s="173"/>
      <c r="J13" s="173"/>
      <c r="K13" s="172" t="s">
        <v>190</v>
      </c>
      <c r="L13" s="59">
        <v>1</v>
      </c>
      <c r="M13" s="174"/>
      <c r="N13" s="173"/>
      <c r="O13" s="173"/>
      <c r="P13" s="156">
        <f t="shared" si="2"/>
      </c>
      <c r="Q13" s="175"/>
      <c r="R13" s="48">
        <f t="shared" si="0"/>
      </c>
      <c r="S13" s="176"/>
      <c r="T13" s="177"/>
      <c r="U13" s="178"/>
      <c r="V13" s="48">
        <f t="shared" si="1"/>
      </c>
      <c r="W13" s="179"/>
      <c r="X13" s="177"/>
      <c r="Z13" s="157" t="s">
        <v>143</v>
      </c>
      <c r="AA13" s="157">
        <v>31</v>
      </c>
      <c r="AD13" s="47" t="s">
        <v>191</v>
      </c>
    </row>
    <row r="14" spans="2:30" ht="22.5" customHeight="1">
      <c r="B14" s="36">
        <v>6</v>
      </c>
      <c r="C14" s="203"/>
      <c r="D14" s="170"/>
      <c r="E14" s="37"/>
      <c r="F14" s="169"/>
      <c r="G14" s="173"/>
      <c r="H14" s="173"/>
      <c r="I14" s="173"/>
      <c r="J14" s="173"/>
      <c r="K14" s="172" t="s">
        <v>190</v>
      </c>
      <c r="L14" s="59">
        <v>1</v>
      </c>
      <c r="M14" s="174"/>
      <c r="N14" s="173"/>
      <c r="O14" s="173"/>
      <c r="P14" s="156">
        <f t="shared" si="2"/>
      </c>
      <c r="Q14" s="175"/>
      <c r="R14" s="48">
        <f t="shared" si="0"/>
      </c>
      <c r="S14" s="176"/>
      <c r="T14" s="177"/>
      <c r="U14" s="178"/>
      <c r="V14" s="48">
        <f t="shared" si="1"/>
      </c>
      <c r="W14" s="179"/>
      <c r="X14" s="177"/>
      <c r="Z14" s="157" t="s">
        <v>209</v>
      </c>
      <c r="AA14" s="157">
        <v>32</v>
      </c>
      <c r="AD14" s="47" t="s">
        <v>192</v>
      </c>
    </row>
    <row r="15" spans="2:30" ht="22.5" customHeight="1">
      <c r="B15" s="36">
        <v>7</v>
      </c>
      <c r="C15" s="203"/>
      <c r="D15" s="170"/>
      <c r="E15" s="37"/>
      <c r="F15" s="169"/>
      <c r="G15" s="173"/>
      <c r="H15" s="173"/>
      <c r="I15" s="173"/>
      <c r="J15" s="173"/>
      <c r="K15" s="172" t="s">
        <v>190</v>
      </c>
      <c r="L15" s="59">
        <v>1</v>
      </c>
      <c r="M15" s="174"/>
      <c r="N15" s="173"/>
      <c r="O15" s="173"/>
      <c r="P15" s="156">
        <f t="shared" si="2"/>
      </c>
      <c r="Q15" s="175"/>
      <c r="R15" s="48">
        <f t="shared" si="0"/>
      </c>
      <c r="S15" s="176"/>
      <c r="T15" s="177"/>
      <c r="U15" s="178"/>
      <c r="V15" s="48">
        <f t="shared" si="1"/>
      </c>
      <c r="W15" s="179"/>
      <c r="X15" s="177"/>
      <c r="Z15" s="157" t="s">
        <v>210</v>
      </c>
      <c r="AA15" s="157">
        <v>33</v>
      </c>
      <c r="AD15" s="47" t="s">
        <v>193</v>
      </c>
    </row>
    <row r="16" spans="2:30" ht="22.5" customHeight="1">
      <c r="B16" s="36">
        <v>8</v>
      </c>
      <c r="C16" s="203"/>
      <c r="D16" s="170"/>
      <c r="E16" s="37"/>
      <c r="F16" s="169"/>
      <c r="G16" s="173"/>
      <c r="H16" s="173"/>
      <c r="I16" s="173"/>
      <c r="J16" s="173"/>
      <c r="K16" s="172" t="s">
        <v>190</v>
      </c>
      <c r="L16" s="59">
        <v>1</v>
      </c>
      <c r="M16" s="174"/>
      <c r="N16" s="173"/>
      <c r="O16" s="173"/>
      <c r="P16" s="156">
        <f t="shared" si="2"/>
      </c>
      <c r="Q16" s="175"/>
      <c r="R16" s="48">
        <f t="shared" si="0"/>
      </c>
      <c r="S16" s="176"/>
      <c r="T16" s="177"/>
      <c r="U16" s="178"/>
      <c r="V16" s="48">
        <f t="shared" si="1"/>
      </c>
      <c r="W16" s="179"/>
      <c r="X16" s="177"/>
      <c r="Z16" s="157" t="s">
        <v>124</v>
      </c>
      <c r="AA16" s="157">
        <v>34</v>
      </c>
      <c r="AD16" s="23" t="s">
        <v>20</v>
      </c>
    </row>
    <row r="17" spans="2:30" ht="22.5" customHeight="1">
      <c r="B17" s="36">
        <v>9</v>
      </c>
      <c r="C17" s="203"/>
      <c r="D17" s="170"/>
      <c r="E17" s="37"/>
      <c r="F17" s="169"/>
      <c r="G17" s="173"/>
      <c r="H17" s="173"/>
      <c r="I17" s="173"/>
      <c r="J17" s="173"/>
      <c r="K17" s="172" t="s">
        <v>190</v>
      </c>
      <c r="L17" s="59">
        <v>1</v>
      </c>
      <c r="M17" s="174"/>
      <c r="N17" s="173"/>
      <c r="O17" s="173"/>
      <c r="P17" s="156">
        <f t="shared" si="2"/>
      </c>
      <c r="Q17" s="175"/>
      <c r="R17" s="48">
        <f t="shared" si="0"/>
      </c>
      <c r="S17" s="176"/>
      <c r="T17" s="177"/>
      <c r="U17" s="178"/>
      <c r="V17" s="48">
        <f t="shared" si="1"/>
      </c>
      <c r="W17" s="179"/>
      <c r="X17" s="177"/>
      <c r="Z17" s="157" t="s">
        <v>211</v>
      </c>
      <c r="AA17" s="157">
        <v>35</v>
      </c>
      <c r="AD17" s="38" t="s">
        <v>21</v>
      </c>
    </row>
    <row r="18" spans="2:27" ht="22.5" customHeight="1">
      <c r="B18" s="36">
        <v>10</v>
      </c>
      <c r="C18" s="203"/>
      <c r="D18" s="170"/>
      <c r="E18" s="37"/>
      <c r="F18" s="169"/>
      <c r="G18" s="173"/>
      <c r="H18" s="173"/>
      <c r="I18" s="173"/>
      <c r="J18" s="173"/>
      <c r="K18" s="172" t="s">
        <v>190</v>
      </c>
      <c r="L18" s="59">
        <v>1</v>
      </c>
      <c r="M18" s="174"/>
      <c r="N18" s="173"/>
      <c r="O18" s="173"/>
      <c r="P18" s="156">
        <f t="shared" si="2"/>
      </c>
      <c r="Q18" s="175"/>
      <c r="R18" s="48">
        <f t="shared" si="0"/>
      </c>
      <c r="S18" s="176"/>
      <c r="T18" s="177"/>
      <c r="U18" s="178"/>
      <c r="V18" s="48">
        <f t="shared" si="1"/>
      </c>
      <c r="W18" s="179"/>
      <c r="X18" s="177"/>
      <c r="Z18" s="157" t="s">
        <v>197</v>
      </c>
      <c r="AA18" s="157">
        <v>36</v>
      </c>
    </row>
    <row r="19" spans="2:27" ht="22.5" customHeight="1">
      <c r="B19" s="36">
        <v>11</v>
      </c>
      <c r="C19" s="203"/>
      <c r="D19" s="170"/>
      <c r="E19" s="37"/>
      <c r="F19" s="169"/>
      <c r="G19" s="173"/>
      <c r="H19" s="173"/>
      <c r="I19" s="173"/>
      <c r="J19" s="173"/>
      <c r="K19" s="172" t="s">
        <v>190</v>
      </c>
      <c r="L19" s="59">
        <v>1</v>
      </c>
      <c r="M19" s="174"/>
      <c r="N19" s="173"/>
      <c r="O19" s="173"/>
      <c r="P19" s="156">
        <f t="shared" si="2"/>
      </c>
      <c r="Q19" s="175"/>
      <c r="R19" s="48">
        <f t="shared" si="0"/>
      </c>
      <c r="S19" s="176"/>
      <c r="T19" s="177"/>
      <c r="U19" s="178"/>
      <c r="V19" s="48">
        <f t="shared" si="1"/>
      </c>
      <c r="W19" s="179"/>
      <c r="X19" s="177"/>
      <c r="Z19" s="157" t="s">
        <v>212</v>
      </c>
      <c r="AA19" s="157">
        <v>37</v>
      </c>
    </row>
    <row r="20" spans="2:27" ht="22.5" customHeight="1">
      <c r="B20" s="36">
        <v>12</v>
      </c>
      <c r="C20" s="203"/>
      <c r="D20" s="170"/>
      <c r="E20" s="37"/>
      <c r="F20" s="169"/>
      <c r="G20" s="173"/>
      <c r="H20" s="173"/>
      <c r="I20" s="173"/>
      <c r="J20" s="173"/>
      <c r="K20" s="172" t="s">
        <v>190</v>
      </c>
      <c r="L20" s="59">
        <v>1</v>
      </c>
      <c r="M20" s="174"/>
      <c r="N20" s="173"/>
      <c r="O20" s="173"/>
      <c r="P20" s="156">
        <f t="shared" si="2"/>
      </c>
      <c r="Q20" s="175"/>
      <c r="R20" s="48">
        <f t="shared" si="0"/>
      </c>
      <c r="S20" s="176"/>
      <c r="T20" s="177"/>
      <c r="U20" s="178"/>
      <c r="V20" s="48">
        <f t="shared" si="1"/>
      </c>
      <c r="W20" s="179"/>
      <c r="X20" s="177"/>
      <c r="Z20" s="157" t="s">
        <v>213</v>
      </c>
      <c r="AA20" s="157">
        <v>38</v>
      </c>
    </row>
    <row r="21" spans="2:27" ht="22.5" customHeight="1">
      <c r="B21" s="36">
        <v>13</v>
      </c>
      <c r="C21" s="203"/>
      <c r="D21" s="170"/>
      <c r="E21" s="37"/>
      <c r="F21" s="169"/>
      <c r="G21" s="173"/>
      <c r="H21" s="173"/>
      <c r="I21" s="173"/>
      <c r="J21" s="173"/>
      <c r="K21" s="172" t="s">
        <v>190</v>
      </c>
      <c r="L21" s="59">
        <v>1</v>
      </c>
      <c r="M21" s="174"/>
      <c r="N21" s="173"/>
      <c r="O21" s="173"/>
      <c r="P21" s="156">
        <f t="shared" si="2"/>
      </c>
      <c r="Q21" s="175"/>
      <c r="R21" s="48">
        <f t="shared" si="0"/>
      </c>
      <c r="S21" s="176"/>
      <c r="T21" s="177"/>
      <c r="U21" s="178"/>
      <c r="V21" s="48">
        <f t="shared" si="1"/>
      </c>
      <c r="W21" s="179"/>
      <c r="X21" s="177"/>
      <c r="Z21" s="157" t="s">
        <v>214</v>
      </c>
      <c r="AA21" s="157">
        <v>39</v>
      </c>
    </row>
    <row r="22" spans="2:27" ht="22.5" customHeight="1">
      <c r="B22" s="36">
        <v>14</v>
      </c>
      <c r="C22" s="203"/>
      <c r="D22" s="170"/>
      <c r="E22" s="37"/>
      <c r="F22" s="169"/>
      <c r="G22" s="173"/>
      <c r="H22" s="173"/>
      <c r="I22" s="173"/>
      <c r="J22" s="173"/>
      <c r="K22" s="172" t="s">
        <v>190</v>
      </c>
      <c r="L22" s="59">
        <v>1</v>
      </c>
      <c r="M22" s="174"/>
      <c r="N22" s="173"/>
      <c r="O22" s="173"/>
      <c r="P22" s="156">
        <f t="shared" si="2"/>
      </c>
      <c r="Q22" s="175"/>
      <c r="R22" s="48">
        <f t="shared" si="0"/>
      </c>
      <c r="S22" s="176"/>
      <c r="T22" s="177"/>
      <c r="U22" s="178"/>
      <c r="V22" s="48">
        <f t="shared" si="1"/>
      </c>
      <c r="W22" s="179"/>
      <c r="X22" s="177"/>
      <c r="Z22" s="157" t="s">
        <v>127</v>
      </c>
      <c r="AA22" s="157">
        <v>40</v>
      </c>
    </row>
    <row r="23" spans="2:27" ht="22.5" customHeight="1">
      <c r="B23" s="36">
        <v>15</v>
      </c>
      <c r="C23" s="203"/>
      <c r="D23" s="170"/>
      <c r="E23" s="37"/>
      <c r="F23" s="169"/>
      <c r="G23" s="173"/>
      <c r="H23" s="173"/>
      <c r="I23" s="173"/>
      <c r="J23" s="173"/>
      <c r="K23" s="172" t="s">
        <v>190</v>
      </c>
      <c r="L23" s="59">
        <v>1</v>
      </c>
      <c r="M23" s="174"/>
      <c r="N23" s="173"/>
      <c r="O23" s="173"/>
      <c r="P23" s="156">
        <f t="shared" si="2"/>
      </c>
      <c r="Q23" s="175"/>
      <c r="R23" s="48">
        <f t="shared" si="0"/>
      </c>
      <c r="S23" s="176"/>
      <c r="T23" s="177"/>
      <c r="U23" s="178"/>
      <c r="V23" s="48">
        <f t="shared" si="1"/>
      </c>
      <c r="W23" s="179"/>
      <c r="X23" s="177"/>
      <c r="Z23" s="157" t="s">
        <v>199</v>
      </c>
      <c r="AA23" s="157">
        <v>41</v>
      </c>
    </row>
    <row r="24" spans="2:27" ht="22.5" customHeight="1">
      <c r="B24" s="36">
        <v>16</v>
      </c>
      <c r="C24" s="203"/>
      <c r="D24" s="170"/>
      <c r="E24" s="37"/>
      <c r="F24" s="169"/>
      <c r="G24" s="173"/>
      <c r="H24" s="173"/>
      <c r="I24" s="173"/>
      <c r="J24" s="173"/>
      <c r="K24" s="172" t="s">
        <v>190</v>
      </c>
      <c r="L24" s="59">
        <v>1</v>
      </c>
      <c r="M24" s="174"/>
      <c r="N24" s="173"/>
      <c r="O24" s="173"/>
      <c r="P24" s="156">
        <f t="shared" si="2"/>
      </c>
      <c r="Q24" s="175"/>
      <c r="R24" s="48">
        <f t="shared" si="0"/>
      </c>
      <c r="S24" s="176"/>
      <c r="T24" s="177"/>
      <c r="U24" s="178"/>
      <c r="V24" s="48">
        <f t="shared" si="1"/>
      </c>
      <c r="W24" s="179"/>
      <c r="X24" s="177"/>
      <c r="Z24" s="157" t="s">
        <v>215</v>
      </c>
      <c r="AA24" s="157">
        <v>42</v>
      </c>
    </row>
    <row r="25" spans="2:27" ht="22.5" customHeight="1">
      <c r="B25" s="36">
        <v>17</v>
      </c>
      <c r="C25" s="203"/>
      <c r="D25" s="170"/>
      <c r="E25" s="37"/>
      <c r="F25" s="169"/>
      <c r="G25" s="173"/>
      <c r="H25" s="173"/>
      <c r="I25" s="173"/>
      <c r="J25" s="173"/>
      <c r="K25" s="172" t="s">
        <v>190</v>
      </c>
      <c r="L25" s="59">
        <v>1</v>
      </c>
      <c r="M25" s="174"/>
      <c r="N25" s="173"/>
      <c r="O25" s="173"/>
      <c r="P25" s="156">
        <f t="shared" si="2"/>
      </c>
      <c r="Q25" s="175"/>
      <c r="R25" s="48">
        <f t="shared" si="0"/>
      </c>
      <c r="S25" s="176"/>
      <c r="T25" s="177"/>
      <c r="U25" s="178"/>
      <c r="V25" s="48">
        <f t="shared" si="1"/>
      </c>
      <c r="W25" s="179"/>
      <c r="X25" s="177"/>
      <c r="Z25" s="157" t="s">
        <v>144</v>
      </c>
      <c r="AA25" s="157">
        <v>43</v>
      </c>
    </row>
    <row r="26" spans="2:27" ht="22.5" customHeight="1">
      <c r="B26" s="36">
        <v>18</v>
      </c>
      <c r="C26" s="203"/>
      <c r="D26" s="170"/>
      <c r="E26" s="37"/>
      <c r="F26" s="169"/>
      <c r="G26" s="173"/>
      <c r="H26" s="173"/>
      <c r="I26" s="173"/>
      <c r="J26" s="173"/>
      <c r="K26" s="172" t="s">
        <v>190</v>
      </c>
      <c r="L26" s="59">
        <v>1</v>
      </c>
      <c r="M26" s="174"/>
      <c r="N26" s="173"/>
      <c r="O26" s="173"/>
      <c r="P26" s="156">
        <f t="shared" si="2"/>
      </c>
      <c r="Q26" s="175"/>
      <c r="R26" s="48">
        <f t="shared" si="0"/>
      </c>
      <c r="S26" s="176"/>
      <c r="T26" s="177"/>
      <c r="U26" s="178"/>
      <c r="V26" s="48">
        <f t="shared" si="1"/>
      </c>
      <c r="W26" s="179"/>
      <c r="X26" s="177"/>
      <c r="Z26" s="157" t="s">
        <v>216</v>
      </c>
      <c r="AA26" s="157">
        <v>44</v>
      </c>
    </row>
    <row r="27" spans="2:27" ht="22.5" customHeight="1">
      <c r="B27" s="36">
        <v>19</v>
      </c>
      <c r="C27" s="203"/>
      <c r="D27" s="170"/>
      <c r="E27" s="37"/>
      <c r="F27" s="169"/>
      <c r="G27" s="173"/>
      <c r="H27" s="173"/>
      <c r="I27" s="173"/>
      <c r="J27" s="173"/>
      <c r="K27" s="172" t="s">
        <v>190</v>
      </c>
      <c r="L27" s="59">
        <v>1</v>
      </c>
      <c r="M27" s="174"/>
      <c r="N27" s="173"/>
      <c r="O27" s="173"/>
      <c r="P27" s="156">
        <f t="shared" si="2"/>
      </c>
      <c r="Q27" s="175"/>
      <c r="R27" s="48">
        <f t="shared" si="0"/>
      </c>
      <c r="S27" s="176"/>
      <c r="T27" s="177"/>
      <c r="U27" s="178"/>
      <c r="V27" s="48">
        <f t="shared" si="1"/>
      </c>
      <c r="W27" s="179"/>
      <c r="X27" s="177"/>
      <c r="Y27" s="51"/>
      <c r="Z27" s="157" t="s">
        <v>200</v>
      </c>
      <c r="AA27" s="157">
        <v>45</v>
      </c>
    </row>
    <row r="28" spans="2:27" ht="22.5" customHeight="1">
      <c r="B28" s="36">
        <v>20</v>
      </c>
      <c r="C28" s="203"/>
      <c r="D28" s="170"/>
      <c r="E28" s="37"/>
      <c r="F28" s="169"/>
      <c r="G28" s="173"/>
      <c r="H28" s="173"/>
      <c r="I28" s="173"/>
      <c r="J28" s="173"/>
      <c r="K28" s="172" t="s">
        <v>190</v>
      </c>
      <c r="L28" s="59">
        <v>1</v>
      </c>
      <c r="M28" s="174"/>
      <c r="N28" s="173"/>
      <c r="O28" s="173"/>
      <c r="P28" s="156">
        <f t="shared" si="2"/>
      </c>
      <c r="Q28" s="175"/>
      <c r="R28" s="48">
        <f t="shared" si="0"/>
      </c>
      <c r="S28" s="176"/>
      <c r="T28" s="177"/>
      <c r="U28" s="178"/>
      <c r="V28" s="48">
        <f t="shared" si="1"/>
      </c>
      <c r="W28" s="179"/>
      <c r="X28" s="177"/>
      <c r="Z28" s="157" t="s">
        <v>217</v>
      </c>
      <c r="AA28" s="157">
        <v>46</v>
      </c>
    </row>
    <row r="29" spans="2:27" ht="22.5" customHeight="1">
      <c r="B29" s="36">
        <v>21</v>
      </c>
      <c r="C29" s="203"/>
      <c r="D29" s="170"/>
      <c r="E29" s="37"/>
      <c r="F29" s="169"/>
      <c r="G29" s="173"/>
      <c r="H29" s="173"/>
      <c r="I29" s="173"/>
      <c r="J29" s="173"/>
      <c r="K29" s="172" t="s">
        <v>190</v>
      </c>
      <c r="L29" s="59">
        <v>1</v>
      </c>
      <c r="M29" s="174"/>
      <c r="N29" s="173"/>
      <c r="O29" s="173"/>
      <c r="P29" s="156">
        <f t="shared" si="2"/>
      </c>
      <c r="Q29" s="175"/>
      <c r="R29" s="48">
        <f t="shared" si="0"/>
      </c>
      <c r="S29" s="176"/>
      <c r="T29" s="177"/>
      <c r="U29" s="178"/>
      <c r="V29" s="48">
        <f t="shared" si="1"/>
      </c>
      <c r="W29" s="179"/>
      <c r="X29" s="177"/>
      <c r="Z29" s="157" t="s">
        <v>218</v>
      </c>
      <c r="AA29" s="157">
        <v>47</v>
      </c>
    </row>
    <row r="30" spans="2:27" ht="22.5" customHeight="1">
      <c r="B30" s="36">
        <v>22</v>
      </c>
      <c r="C30" s="203"/>
      <c r="D30" s="170"/>
      <c r="E30" s="37"/>
      <c r="F30" s="169"/>
      <c r="G30" s="173"/>
      <c r="H30" s="173"/>
      <c r="I30" s="173"/>
      <c r="J30" s="173"/>
      <c r="K30" s="172" t="s">
        <v>190</v>
      </c>
      <c r="L30" s="59">
        <v>1</v>
      </c>
      <c r="M30" s="174"/>
      <c r="N30" s="173"/>
      <c r="O30" s="173"/>
      <c r="P30" s="156">
        <f t="shared" si="2"/>
      </c>
      <c r="Q30" s="175"/>
      <c r="R30" s="48">
        <f t="shared" si="0"/>
      </c>
      <c r="S30" s="176"/>
      <c r="T30" s="177"/>
      <c r="U30" s="178"/>
      <c r="V30" s="48">
        <f t="shared" si="1"/>
      </c>
      <c r="W30" s="179"/>
      <c r="X30" s="177"/>
      <c r="Z30" s="157" t="s">
        <v>133</v>
      </c>
      <c r="AA30" s="157">
        <v>48</v>
      </c>
    </row>
    <row r="31" spans="2:27" ht="22.5" customHeight="1">
      <c r="B31" s="36">
        <v>23</v>
      </c>
      <c r="C31" s="203"/>
      <c r="D31" s="170"/>
      <c r="E31" s="37"/>
      <c r="F31" s="169"/>
      <c r="G31" s="173"/>
      <c r="H31" s="173"/>
      <c r="I31" s="173"/>
      <c r="J31" s="173"/>
      <c r="K31" s="172" t="s">
        <v>190</v>
      </c>
      <c r="L31" s="59">
        <v>1</v>
      </c>
      <c r="M31" s="174"/>
      <c r="N31" s="173"/>
      <c r="O31" s="173"/>
      <c r="P31" s="156">
        <f t="shared" si="2"/>
      </c>
      <c r="Q31" s="175"/>
      <c r="R31" s="48">
        <f t="shared" si="0"/>
      </c>
      <c r="S31" s="176"/>
      <c r="T31" s="177"/>
      <c r="U31" s="178"/>
      <c r="V31" s="48">
        <f t="shared" si="1"/>
      </c>
      <c r="W31" s="179"/>
      <c r="X31" s="177"/>
      <c r="Z31" s="157" t="s">
        <v>219</v>
      </c>
      <c r="AA31" s="157">
        <v>49</v>
      </c>
    </row>
    <row r="32" spans="2:27" ht="22.5" customHeight="1">
      <c r="B32" s="36">
        <v>24</v>
      </c>
      <c r="C32" s="203"/>
      <c r="D32" s="170"/>
      <c r="E32" s="37"/>
      <c r="F32" s="169"/>
      <c r="G32" s="173"/>
      <c r="H32" s="173"/>
      <c r="I32" s="173"/>
      <c r="J32" s="173"/>
      <c r="K32" s="172" t="s">
        <v>190</v>
      </c>
      <c r="L32" s="59">
        <v>1</v>
      </c>
      <c r="M32" s="174"/>
      <c r="N32" s="173"/>
      <c r="O32" s="173"/>
      <c r="P32" s="156">
        <f t="shared" si="2"/>
      </c>
      <c r="Q32" s="175"/>
      <c r="R32" s="48">
        <f t="shared" si="0"/>
      </c>
      <c r="S32" s="176"/>
      <c r="T32" s="177"/>
      <c r="U32" s="178"/>
      <c r="V32" s="48">
        <f t="shared" si="1"/>
      </c>
      <c r="W32" s="179"/>
      <c r="X32" s="177"/>
      <c r="Z32" s="157" t="s">
        <v>220</v>
      </c>
      <c r="AA32" s="157">
        <v>50</v>
      </c>
    </row>
    <row r="33" spans="2:27" ht="22.5" customHeight="1">
      <c r="B33" s="36">
        <v>25</v>
      </c>
      <c r="C33" s="203"/>
      <c r="D33" s="170"/>
      <c r="E33" s="37"/>
      <c r="F33" s="169"/>
      <c r="G33" s="173"/>
      <c r="H33" s="173"/>
      <c r="I33" s="173"/>
      <c r="J33" s="173"/>
      <c r="K33" s="172" t="s">
        <v>190</v>
      </c>
      <c r="L33" s="59">
        <v>1</v>
      </c>
      <c r="M33" s="174"/>
      <c r="N33" s="173"/>
      <c r="O33" s="173"/>
      <c r="P33" s="156">
        <f t="shared" si="2"/>
      </c>
      <c r="Q33" s="175"/>
      <c r="R33" s="48">
        <f t="shared" si="0"/>
      </c>
      <c r="S33" s="176"/>
      <c r="T33" s="177"/>
      <c r="U33" s="178"/>
      <c r="V33" s="48">
        <f t="shared" si="1"/>
      </c>
      <c r="W33" s="179"/>
      <c r="X33" s="177"/>
      <c r="Z33" s="47" t="s">
        <v>138</v>
      </c>
      <c r="AA33" s="157">
        <v>51</v>
      </c>
    </row>
    <row r="34" spans="2:27" ht="22.5" customHeight="1">
      <c r="B34" s="36">
        <v>26</v>
      </c>
      <c r="C34" s="203"/>
      <c r="D34" s="170"/>
      <c r="E34" s="37"/>
      <c r="F34" s="169"/>
      <c r="G34" s="173"/>
      <c r="H34" s="173"/>
      <c r="I34" s="173"/>
      <c r="J34" s="173"/>
      <c r="K34" s="172" t="s">
        <v>190</v>
      </c>
      <c r="L34" s="59">
        <v>1</v>
      </c>
      <c r="M34" s="174"/>
      <c r="N34" s="173"/>
      <c r="O34" s="173"/>
      <c r="P34" s="156">
        <f t="shared" si="2"/>
      </c>
      <c r="Q34" s="175"/>
      <c r="R34" s="48">
        <f t="shared" si="0"/>
      </c>
      <c r="S34" s="176"/>
      <c r="T34" s="177"/>
      <c r="U34" s="178"/>
      <c r="V34" s="48">
        <f t="shared" si="1"/>
      </c>
      <c r="W34" s="179"/>
      <c r="X34" s="177"/>
      <c r="Z34" s="157" t="s">
        <v>221</v>
      </c>
      <c r="AA34" s="157">
        <v>52</v>
      </c>
    </row>
    <row r="35" spans="2:27" ht="22.5" customHeight="1">
      <c r="B35" s="36">
        <v>27</v>
      </c>
      <c r="C35" s="203"/>
      <c r="D35" s="170"/>
      <c r="E35" s="37"/>
      <c r="F35" s="169"/>
      <c r="G35" s="173"/>
      <c r="H35" s="173"/>
      <c r="I35" s="173"/>
      <c r="J35" s="173"/>
      <c r="K35" s="172" t="s">
        <v>190</v>
      </c>
      <c r="L35" s="59">
        <v>1</v>
      </c>
      <c r="M35" s="174"/>
      <c r="N35" s="173"/>
      <c r="O35" s="173"/>
      <c r="P35" s="156">
        <f t="shared" si="2"/>
      </c>
      <c r="Q35" s="175"/>
      <c r="R35" s="48">
        <f t="shared" si="0"/>
      </c>
      <c r="S35" s="176"/>
      <c r="T35" s="177"/>
      <c r="U35" s="178"/>
      <c r="V35" s="48">
        <f t="shared" si="1"/>
      </c>
      <c r="W35" s="179"/>
      <c r="X35" s="177"/>
      <c r="Z35" s="157" t="s">
        <v>139</v>
      </c>
      <c r="AA35" s="157">
        <v>53</v>
      </c>
    </row>
    <row r="36" spans="2:27" ht="22.5" customHeight="1">
      <c r="B36" s="36">
        <v>28</v>
      </c>
      <c r="C36" s="203"/>
      <c r="D36" s="170"/>
      <c r="E36" s="37"/>
      <c r="F36" s="169"/>
      <c r="G36" s="173"/>
      <c r="H36" s="173"/>
      <c r="I36" s="173"/>
      <c r="J36" s="173"/>
      <c r="K36" s="172" t="s">
        <v>190</v>
      </c>
      <c r="L36" s="59">
        <v>1</v>
      </c>
      <c r="M36" s="174"/>
      <c r="N36" s="173"/>
      <c r="O36" s="173"/>
      <c r="P36" s="156">
        <f t="shared" si="2"/>
      </c>
      <c r="Q36" s="175"/>
      <c r="R36" s="48">
        <f t="shared" si="0"/>
      </c>
      <c r="S36" s="176"/>
      <c r="T36" s="177"/>
      <c r="U36" s="178"/>
      <c r="V36" s="48">
        <f t="shared" si="1"/>
      </c>
      <c r="W36" s="179"/>
      <c r="X36" s="177"/>
      <c r="Z36" s="157"/>
      <c r="AA36" s="157"/>
    </row>
    <row r="37" spans="2:27" ht="22.5" customHeight="1">
      <c r="B37" s="36">
        <v>29</v>
      </c>
      <c r="C37" s="203"/>
      <c r="D37" s="170"/>
      <c r="E37" s="37"/>
      <c r="F37" s="169"/>
      <c r="G37" s="173"/>
      <c r="H37" s="173"/>
      <c r="I37" s="173"/>
      <c r="J37" s="173"/>
      <c r="K37" s="172" t="s">
        <v>190</v>
      </c>
      <c r="L37" s="59">
        <v>1</v>
      </c>
      <c r="M37" s="174"/>
      <c r="N37" s="173"/>
      <c r="O37" s="173"/>
      <c r="P37" s="156">
        <f t="shared" si="2"/>
      </c>
      <c r="Q37" s="175"/>
      <c r="R37" s="48">
        <f t="shared" si="0"/>
      </c>
      <c r="S37" s="176"/>
      <c r="T37" s="177"/>
      <c r="U37" s="178"/>
      <c r="V37" s="48">
        <f t="shared" si="1"/>
      </c>
      <c r="W37" s="179"/>
      <c r="X37" s="177"/>
      <c r="Z37" s="157"/>
      <c r="AA37" s="157"/>
    </row>
    <row r="38" spans="2:27" ht="22.5" customHeight="1">
      <c r="B38" s="36">
        <v>30</v>
      </c>
      <c r="C38" s="203"/>
      <c r="D38" s="170"/>
      <c r="E38" s="37"/>
      <c r="F38" s="169"/>
      <c r="G38" s="173"/>
      <c r="H38" s="173"/>
      <c r="I38" s="173"/>
      <c r="J38" s="173"/>
      <c r="K38" s="172" t="s">
        <v>190</v>
      </c>
      <c r="L38" s="59">
        <v>1</v>
      </c>
      <c r="M38" s="174"/>
      <c r="N38" s="173"/>
      <c r="O38" s="173"/>
      <c r="P38" s="156">
        <f t="shared" si="2"/>
      </c>
      <c r="Q38" s="175"/>
      <c r="R38" s="48">
        <f t="shared" si="0"/>
      </c>
      <c r="S38" s="176"/>
      <c r="T38" s="177"/>
      <c r="U38" s="178"/>
      <c r="V38" s="48">
        <f t="shared" si="1"/>
      </c>
      <c r="W38" s="179"/>
      <c r="X38" s="177"/>
      <c r="Z38" s="50"/>
      <c r="AA38" s="52"/>
    </row>
    <row r="39" spans="2:27" ht="22.5" customHeight="1">
      <c r="B39" s="36">
        <v>31</v>
      </c>
      <c r="C39" s="203"/>
      <c r="D39" s="170"/>
      <c r="E39" s="37"/>
      <c r="F39" s="169"/>
      <c r="G39" s="173"/>
      <c r="H39" s="173"/>
      <c r="I39" s="173"/>
      <c r="J39" s="173"/>
      <c r="K39" s="172" t="s">
        <v>190</v>
      </c>
      <c r="L39" s="59">
        <v>1</v>
      </c>
      <c r="M39" s="174"/>
      <c r="N39" s="173"/>
      <c r="O39" s="173"/>
      <c r="P39" s="156">
        <f t="shared" si="2"/>
      </c>
      <c r="Q39" s="175"/>
      <c r="R39" s="48">
        <f t="shared" si="0"/>
      </c>
      <c r="S39" s="176"/>
      <c r="T39" s="177"/>
      <c r="U39" s="178"/>
      <c r="V39" s="48">
        <f t="shared" si="1"/>
      </c>
      <c r="W39" s="179"/>
      <c r="X39" s="177"/>
      <c r="Z39" s="52"/>
      <c r="AA39" s="52"/>
    </row>
    <row r="40" spans="2:27" ht="22.5" customHeight="1">
      <c r="B40" s="36">
        <v>32</v>
      </c>
      <c r="C40" s="203"/>
      <c r="D40" s="170"/>
      <c r="E40" s="37"/>
      <c r="F40" s="169"/>
      <c r="G40" s="173"/>
      <c r="H40" s="173"/>
      <c r="I40" s="173"/>
      <c r="J40" s="173"/>
      <c r="K40" s="172" t="s">
        <v>190</v>
      </c>
      <c r="L40" s="59">
        <v>1</v>
      </c>
      <c r="M40" s="174"/>
      <c r="N40" s="173"/>
      <c r="O40" s="173"/>
      <c r="P40" s="156">
        <f t="shared" si="2"/>
      </c>
      <c r="Q40" s="175"/>
      <c r="R40" s="48">
        <f t="shared" si="0"/>
      </c>
      <c r="S40" s="176"/>
      <c r="T40" s="177"/>
      <c r="U40" s="178"/>
      <c r="V40" s="48">
        <f t="shared" si="1"/>
      </c>
      <c r="W40" s="179"/>
      <c r="X40" s="177"/>
      <c r="Z40" s="52"/>
      <c r="AA40" s="52"/>
    </row>
    <row r="41" spans="2:27" ht="22.5" customHeight="1">
      <c r="B41" s="36">
        <v>33</v>
      </c>
      <c r="C41" s="203"/>
      <c r="D41" s="170"/>
      <c r="E41" s="37"/>
      <c r="F41" s="169"/>
      <c r="G41" s="173"/>
      <c r="H41" s="173"/>
      <c r="I41" s="173"/>
      <c r="J41" s="173"/>
      <c r="K41" s="172" t="s">
        <v>190</v>
      </c>
      <c r="L41" s="59">
        <v>1</v>
      </c>
      <c r="M41" s="174"/>
      <c r="N41" s="173"/>
      <c r="O41" s="173"/>
      <c r="P41" s="156">
        <f t="shared" si="2"/>
      </c>
      <c r="Q41" s="175"/>
      <c r="R41" s="48">
        <f t="shared" si="0"/>
      </c>
      <c r="S41" s="176"/>
      <c r="T41" s="177"/>
      <c r="U41" s="178"/>
      <c r="V41" s="48">
        <f t="shared" si="1"/>
      </c>
      <c r="W41" s="179"/>
      <c r="X41" s="177"/>
      <c r="Z41" s="49"/>
      <c r="AA41" s="49"/>
    </row>
    <row r="42" spans="2:24" ht="22.5" customHeight="1">
      <c r="B42" s="36">
        <v>34</v>
      </c>
      <c r="C42" s="203"/>
      <c r="D42" s="170"/>
      <c r="E42" s="37"/>
      <c r="F42" s="169"/>
      <c r="G42" s="173"/>
      <c r="H42" s="173"/>
      <c r="I42" s="173"/>
      <c r="J42" s="173"/>
      <c r="K42" s="172" t="s">
        <v>190</v>
      </c>
      <c r="L42" s="59">
        <v>1</v>
      </c>
      <c r="M42" s="174"/>
      <c r="N42" s="173"/>
      <c r="O42" s="173"/>
      <c r="P42" s="156">
        <f t="shared" si="2"/>
      </c>
      <c r="Q42" s="175"/>
      <c r="R42" s="48">
        <f t="shared" si="0"/>
      </c>
      <c r="S42" s="176"/>
      <c r="T42" s="177"/>
      <c r="U42" s="178"/>
      <c r="V42" s="48">
        <f t="shared" si="1"/>
      </c>
      <c r="W42" s="179"/>
      <c r="X42" s="177"/>
    </row>
    <row r="43" spans="2:24" ht="22.5" customHeight="1">
      <c r="B43" s="36">
        <v>35</v>
      </c>
      <c r="C43" s="203"/>
      <c r="D43" s="170"/>
      <c r="E43" s="37"/>
      <c r="F43" s="169"/>
      <c r="G43" s="173"/>
      <c r="H43" s="173"/>
      <c r="I43" s="173"/>
      <c r="J43" s="173"/>
      <c r="K43" s="172" t="s">
        <v>190</v>
      </c>
      <c r="L43" s="59">
        <v>1</v>
      </c>
      <c r="M43" s="174"/>
      <c r="N43" s="173"/>
      <c r="O43" s="173"/>
      <c r="P43" s="156">
        <f t="shared" si="2"/>
      </c>
      <c r="Q43" s="175"/>
      <c r="R43" s="48">
        <f t="shared" si="0"/>
      </c>
      <c r="S43" s="176"/>
      <c r="T43" s="177"/>
      <c r="U43" s="178"/>
      <c r="V43" s="48">
        <f t="shared" si="1"/>
      </c>
      <c r="W43" s="179"/>
      <c r="X43" s="177"/>
    </row>
    <row r="44" spans="2:24" ht="22.5" customHeight="1">
      <c r="B44" s="36">
        <v>36</v>
      </c>
      <c r="C44" s="203"/>
      <c r="D44" s="170"/>
      <c r="E44" s="37"/>
      <c r="F44" s="169"/>
      <c r="G44" s="173"/>
      <c r="H44" s="173"/>
      <c r="I44" s="173"/>
      <c r="J44" s="173"/>
      <c r="K44" s="172" t="s">
        <v>190</v>
      </c>
      <c r="L44" s="59">
        <v>1</v>
      </c>
      <c r="M44" s="174"/>
      <c r="N44" s="173"/>
      <c r="O44" s="173"/>
      <c r="P44" s="156">
        <f t="shared" si="2"/>
      </c>
      <c r="Q44" s="175"/>
      <c r="R44" s="48">
        <f t="shared" si="0"/>
      </c>
      <c r="S44" s="176"/>
      <c r="T44" s="177"/>
      <c r="U44" s="178"/>
      <c r="V44" s="48">
        <f t="shared" si="1"/>
      </c>
      <c r="W44" s="179"/>
      <c r="X44" s="177"/>
    </row>
    <row r="45" spans="2:24" ht="22.5" customHeight="1">
      <c r="B45" s="36">
        <v>37</v>
      </c>
      <c r="C45" s="203"/>
      <c r="D45" s="170"/>
      <c r="E45" s="37"/>
      <c r="F45" s="169"/>
      <c r="G45" s="173"/>
      <c r="H45" s="173"/>
      <c r="I45" s="173"/>
      <c r="J45" s="173"/>
      <c r="K45" s="172" t="s">
        <v>190</v>
      </c>
      <c r="L45" s="59">
        <v>1</v>
      </c>
      <c r="M45" s="174"/>
      <c r="N45" s="173"/>
      <c r="O45" s="173"/>
      <c r="P45" s="156">
        <f t="shared" si="2"/>
      </c>
      <c r="Q45" s="175"/>
      <c r="R45" s="48">
        <f t="shared" si="0"/>
      </c>
      <c r="S45" s="176"/>
      <c r="T45" s="177"/>
      <c r="U45" s="178"/>
      <c r="V45" s="48">
        <f t="shared" si="1"/>
      </c>
      <c r="W45" s="179"/>
      <c r="X45" s="177"/>
    </row>
    <row r="46" spans="2:24" ht="22.5" customHeight="1">
      <c r="B46" s="36">
        <v>38</v>
      </c>
      <c r="C46" s="203"/>
      <c r="D46" s="170"/>
      <c r="E46" s="37"/>
      <c r="F46" s="169"/>
      <c r="G46" s="173"/>
      <c r="H46" s="173"/>
      <c r="I46" s="173"/>
      <c r="J46" s="173"/>
      <c r="K46" s="172" t="s">
        <v>190</v>
      </c>
      <c r="L46" s="59">
        <v>1</v>
      </c>
      <c r="M46" s="174"/>
      <c r="N46" s="173"/>
      <c r="O46" s="173"/>
      <c r="P46" s="156">
        <f t="shared" si="2"/>
      </c>
      <c r="Q46" s="175"/>
      <c r="R46" s="48">
        <f t="shared" si="0"/>
      </c>
      <c r="S46" s="176"/>
      <c r="T46" s="177"/>
      <c r="U46" s="178"/>
      <c r="V46" s="48">
        <f t="shared" si="1"/>
      </c>
      <c r="W46" s="179"/>
      <c r="X46" s="177"/>
    </row>
    <row r="47" spans="2:24" ht="22.5" customHeight="1">
      <c r="B47" s="36">
        <v>39</v>
      </c>
      <c r="C47" s="203"/>
      <c r="D47" s="170"/>
      <c r="E47" s="37"/>
      <c r="F47" s="169"/>
      <c r="G47" s="173"/>
      <c r="H47" s="173"/>
      <c r="I47" s="173"/>
      <c r="J47" s="173"/>
      <c r="K47" s="172" t="s">
        <v>190</v>
      </c>
      <c r="L47" s="59">
        <v>1</v>
      </c>
      <c r="M47" s="174"/>
      <c r="N47" s="173"/>
      <c r="O47" s="173"/>
      <c r="P47" s="156">
        <f t="shared" si="2"/>
      </c>
      <c r="Q47" s="175"/>
      <c r="R47" s="48">
        <f t="shared" si="0"/>
      </c>
      <c r="S47" s="176"/>
      <c r="T47" s="177"/>
      <c r="U47" s="178"/>
      <c r="V47" s="48">
        <f t="shared" si="1"/>
      </c>
      <c r="W47" s="179"/>
      <c r="X47" s="177"/>
    </row>
    <row r="48" spans="2:24" ht="22.5" customHeight="1">
      <c r="B48" s="36">
        <v>40</v>
      </c>
      <c r="C48" s="203"/>
      <c r="D48" s="170"/>
      <c r="E48" s="37"/>
      <c r="F48" s="169"/>
      <c r="G48" s="173"/>
      <c r="H48" s="173"/>
      <c r="I48" s="173"/>
      <c r="J48" s="173"/>
      <c r="K48" s="172" t="s">
        <v>190</v>
      </c>
      <c r="L48" s="59">
        <v>1</v>
      </c>
      <c r="M48" s="174"/>
      <c r="N48" s="173"/>
      <c r="O48" s="173"/>
      <c r="P48" s="156">
        <f t="shared" si="2"/>
      </c>
      <c r="Q48" s="175"/>
      <c r="R48" s="48">
        <f t="shared" si="0"/>
      </c>
      <c r="S48" s="176"/>
      <c r="T48" s="177"/>
      <c r="U48" s="178"/>
      <c r="V48" s="48">
        <f t="shared" si="1"/>
      </c>
      <c r="W48" s="179"/>
      <c r="X48" s="177"/>
    </row>
    <row r="49" spans="2:24" ht="22.5" customHeight="1">
      <c r="B49" s="36">
        <v>41</v>
      </c>
      <c r="C49" s="203"/>
      <c r="D49" s="170"/>
      <c r="E49" s="37"/>
      <c r="F49" s="169"/>
      <c r="G49" s="173"/>
      <c r="H49" s="173"/>
      <c r="I49" s="173"/>
      <c r="J49" s="173"/>
      <c r="K49" s="172" t="s">
        <v>190</v>
      </c>
      <c r="L49" s="59">
        <v>1</v>
      </c>
      <c r="M49" s="174"/>
      <c r="N49" s="173"/>
      <c r="O49" s="173"/>
      <c r="P49" s="156">
        <f t="shared" si="2"/>
      </c>
      <c r="Q49" s="175"/>
      <c r="R49" s="48">
        <f t="shared" si="0"/>
      </c>
      <c r="S49" s="176"/>
      <c r="T49" s="177"/>
      <c r="U49" s="178"/>
      <c r="V49" s="48">
        <f t="shared" si="1"/>
      </c>
      <c r="W49" s="179"/>
      <c r="X49" s="177"/>
    </row>
    <row r="50" spans="2:24" ht="22.5" customHeight="1">
      <c r="B50" s="36">
        <v>42</v>
      </c>
      <c r="C50" s="203"/>
      <c r="D50" s="170"/>
      <c r="E50" s="37"/>
      <c r="F50" s="169"/>
      <c r="G50" s="173"/>
      <c r="H50" s="173"/>
      <c r="I50" s="173"/>
      <c r="J50" s="173"/>
      <c r="K50" s="172" t="s">
        <v>190</v>
      </c>
      <c r="L50" s="59">
        <v>1</v>
      </c>
      <c r="M50" s="174"/>
      <c r="N50" s="173"/>
      <c r="O50" s="173"/>
      <c r="P50" s="156">
        <f t="shared" si="2"/>
      </c>
      <c r="Q50" s="175"/>
      <c r="R50" s="48">
        <f t="shared" si="0"/>
      </c>
      <c r="S50" s="176"/>
      <c r="T50" s="177"/>
      <c r="U50" s="178"/>
      <c r="V50" s="48">
        <f t="shared" si="1"/>
      </c>
      <c r="W50" s="179"/>
      <c r="X50" s="177"/>
    </row>
    <row r="51" spans="2:24" ht="22.5" customHeight="1">
      <c r="B51" s="36">
        <v>43</v>
      </c>
      <c r="C51" s="203"/>
      <c r="D51" s="170"/>
      <c r="E51" s="37"/>
      <c r="F51" s="169"/>
      <c r="G51" s="173"/>
      <c r="H51" s="173"/>
      <c r="I51" s="173"/>
      <c r="J51" s="173"/>
      <c r="K51" s="172" t="s">
        <v>190</v>
      </c>
      <c r="L51" s="59">
        <v>1</v>
      </c>
      <c r="M51" s="174"/>
      <c r="N51" s="173"/>
      <c r="O51" s="173"/>
      <c r="P51" s="156">
        <f t="shared" si="2"/>
      </c>
      <c r="Q51" s="175"/>
      <c r="R51" s="48">
        <f t="shared" si="0"/>
      </c>
      <c r="S51" s="176"/>
      <c r="T51" s="177"/>
      <c r="U51" s="178"/>
      <c r="V51" s="48">
        <f t="shared" si="1"/>
      </c>
      <c r="W51" s="179"/>
      <c r="X51" s="177"/>
    </row>
    <row r="52" spans="2:24" ht="22.5" customHeight="1">
      <c r="B52" s="36">
        <v>44</v>
      </c>
      <c r="C52" s="203"/>
      <c r="D52" s="170"/>
      <c r="E52" s="37"/>
      <c r="F52" s="169"/>
      <c r="G52" s="173"/>
      <c r="H52" s="173"/>
      <c r="I52" s="173"/>
      <c r="J52" s="173"/>
      <c r="K52" s="172" t="s">
        <v>190</v>
      </c>
      <c r="L52" s="59">
        <v>1</v>
      </c>
      <c r="M52" s="174"/>
      <c r="N52" s="173"/>
      <c r="O52" s="173"/>
      <c r="P52" s="156">
        <f t="shared" si="2"/>
      </c>
      <c r="Q52" s="175"/>
      <c r="R52" s="48">
        <f t="shared" si="0"/>
      </c>
      <c r="S52" s="176"/>
      <c r="T52" s="177"/>
      <c r="U52" s="178"/>
      <c r="V52" s="48">
        <f t="shared" si="1"/>
      </c>
      <c r="W52" s="179"/>
      <c r="X52" s="177"/>
    </row>
    <row r="53" spans="2:24" ht="22.5" customHeight="1">
      <c r="B53" s="36">
        <v>45</v>
      </c>
      <c r="C53" s="203"/>
      <c r="D53" s="170"/>
      <c r="E53" s="37"/>
      <c r="F53" s="169"/>
      <c r="G53" s="173"/>
      <c r="H53" s="173"/>
      <c r="I53" s="173"/>
      <c r="J53" s="173"/>
      <c r="K53" s="172" t="s">
        <v>190</v>
      </c>
      <c r="L53" s="59">
        <v>1</v>
      </c>
      <c r="M53" s="174"/>
      <c r="N53" s="173"/>
      <c r="O53" s="173"/>
      <c r="P53" s="156">
        <f t="shared" si="2"/>
      </c>
      <c r="Q53" s="175"/>
      <c r="R53" s="48">
        <f t="shared" si="0"/>
      </c>
      <c r="S53" s="176"/>
      <c r="T53" s="177"/>
      <c r="U53" s="178"/>
      <c r="V53" s="48">
        <f t="shared" si="1"/>
      </c>
      <c r="W53" s="179"/>
      <c r="X53" s="177"/>
    </row>
    <row r="54" spans="2:24" ht="22.5" customHeight="1">
      <c r="B54" s="36">
        <v>46</v>
      </c>
      <c r="C54" s="203"/>
      <c r="D54" s="170"/>
      <c r="E54" s="37"/>
      <c r="F54" s="169"/>
      <c r="G54" s="173"/>
      <c r="H54" s="173"/>
      <c r="I54" s="173"/>
      <c r="J54" s="173"/>
      <c r="K54" s="172" t="s">
        <v>190</v>
      </c>
      <c r="L54" s="59">
        <v>1</v>
      </c>
      <c r="M54" s="174"/>
      <c r="N54" s="173"/>
      <c r="O54" s="173"/>
      <c r="P54" s="156">
        <f t="shared" si="2"/>
      </c>
      <c r="Q54" s="175"/>
      <c r="R54" s="48">
        <f t="shared" si="0"/>
      </c>
      <c r="S54" s="176"/>
      <c r="T54" s="177"/>
      <c r="U54" s="178"/>
      <c r="V54" s="48">
        <f t="shared" si="1"/>
      </c>
      <c r="W54" s="179"/>
      <c r="X54" s="177"/>
    </row>
    <row r="55" spans="2:24" ht="22.5" customHeight="1">
      <c r="B55" s="36">
        <v>47</v>
      </c>
      <c r="C55" s="203"/>
      <c r="D55" s="170"/>
      <c r="E55" s="37"/>
      <c r="F55" s="169"/>
      <c r="G55" s="173"/>
      <c r="H55" s="173"/>
      <c r="I55" s="173"/>
      <c r="J55" s="173"/>
      <c r="K55" s="172" t="s">
        <v>190</v>
      </c>
      <c r="L55" s="59">
        <v>1</v>
      </c>
      <c r="M55" s="174"/>
      <c r="N55" s="173"/>
      <c r="O55" s="173"/>
      <c r="P55" s="156">
        <f t="shared" si="2"/>
      </c>
      <c r="Q55" s="175"/>
      <c r="R55" s="48">
        <f t="shared" si="0"/>
      </c>
      <c r="S55" s="176"/>
      <c r="T55" s="177"/>
      <c r="U55" s="178"/>
      <c r="V55" s="48">
        <f t="shared" si="1"/>
      </c>
      <c r="W55" s="179"/>
      <c r="X55" s="177"/>
    </row>
    <row r="56" spans="2:24" ht="22.5" customHeight="1">
      <c r="B56" s="36">
        <v>48</v>
      </c>
      <c r="C56" s="203"/>
      <c r="D56" s="170"/>
      <c r="E56" s="37"/>
      <c r="F56" s="169"/>
      <c r="G56" s="173"/>
      <c r="H56" s="173"/>
      <c r="I56" s="173"/>
      <c r="J56" s="173"/>
      <c r="K56" s="172" t="s">
        <v>190</v>
      </c>
      <c r="L56" s="59">
        <v>1</v>
      </c>
      <c r="M56" s="174"/>
      <c r="N56" s="173"/>
      <c r="O56" s="173"/>
      <c r="P56" s="156">
        <f t="shared" si="2"/>
      </c>
      <c r="Q56" s="175"/>
      <c r="R56" s="48">
        <f t="shared" si="0"/>
      </c>
      <c r="S56" s="176"/>
      <c r="T56" s="177"/>
      <c r="U56" s="178"/>
      <c r="V56" s="48">
        <f t="shared" si="1"/>
      </c>
      <c r="W56" s="179"/>
      <c r="X56" s="177"/>
    </row>
    <row r="57" spans="2:24" ht="22.5" customHeight="1">
      <c r="B57" s="36">
        <v>49</v>
      </c>
      <c r="C57" s="203"/>
      <c r="D57" s="170"/>
      <c r="E57" s="37"/>
      <c r="F57" s="169"/>
      <c r="G57" s="173"/>
      <c r="H57" s="173"/>
      <c r="I57" s="173"/>
      <c r="J57" s="173"/>
      <c r="K57" s="172" t="s">
        <v>190</v>
      </c>
      <c r="L57" s="59">
        <v>1</v>
      </c>
      <c r="M57" s="174"/>
      <c r="N57" s="173"/>
      <c r="O57" s="173"/>
      <c r="P57" s="156">
        <f t="shared" si="2"/>
      </c>
      <c r="Q57" s="175"/>
      <c r="R57" s="48">
        <f t="shared" si="0"/>
      </c>
      <c r="S57" s="176"/>
      <c r="T57" s="177"/>
      <c r="U57" s="178"/>
      <c r="V57" s="48">
        <f t="shared" si="1"/>
      </c>
      <c r="W57" s="179"/>
      <c r="X57" s="177"/>
    </row>
    <row r="58" spans="2:24" ht="22.5" customHeight="1">
      <c r="B58" s="36">
        <v>50</v>
      </c>
      <c r="C58" s="203"/>
      <c r="D58" s="170"/>
      <c r="E58" s="37"/>
      <c r="F58" s="169"/>
      <c r="G58" s="173"/>
      <c r="H58" s="173"/>
      <c r="I58" s="173"/>
      <c r="J58" s="173"/>
      <c r="K58" s="172" t="s">
        <v>190</v>
      </c>
      <c r="L58" s="59">
        <v>1</v>
      </c>
      <c r="M58" s="174"/>
      <c r="N58" s="173"/>
      <c r="O58" s="173"/>
      <c r="P58" s="156">
        <f t="shared" si="2"/>
      </c>
      <c r="Q58" s="175"/>
      <c r="R58" s="48">
        <f t="shared" si="0"/>
      </c>
      <c r="S58" s="176"/>
      <c r="T58" s="177"/>
      <c r="U58" s="178"/>
      <c r="V58" s="48">
        <f t="shared" si="1"/>
      </c>
      <c r="W58" s="179"/>
      <c r="X58" s="177"/>
    </row>
    <row r="59" spans="2:24" ht="22.5" customHeight="1">
      <c r="B59" s="36">
        <v>51</v>
      </c>
      <c r="C59" s="203"/>
      <c r="D59" s="170"/>
      <c r="E59" s="37"/>
      <c r="F59" s="169"/>
      <c r="G59" s="173"/>
      <c r="H59" s="173"/>
      <c r="I59" s="173"/>
      <c r="J59" s="173"/>
      <c r="K59" s="172" t="s">
        <v>190</v>
      </c>
      <c r="L59" s="59">
        <v>1</v>
      </c>
      <c r="M59" s="174"/>
      <c r="N59" s="173"/>
      <c r="O59" s="173"/>
      <c r="P59" s="156">
        <f t="shared" si="2"/>
      </c>
      <c r="Q59" s="175"/>
      <c r="R59" s="48">
        <f t="shared" si="0"/>
      </c>
      <c r="S59" s="176"/>
      <c r="T59" s="177"/>
      <c r="U59" s="178"/>
      <c r="V59" s="48">
        <f t="shared" si="1"/>
      </c>
      <c r="W59" s="179"/>
      <c r="X59" s="177"/>
    </row>
    <row r="60" spans="2:24" ht="22.5" customHeight="1">
      <c r="B60" s="36">
        <v>52</v>
      </c>
      <c r="C60" s="203"/>
      <c r="D60" s="170"/>
      <c r="E60" s="37"/>
      <c r="F60" s="169"/>
      <c r="G60" s="173"/>
      <c r="H60" s="173"/>
      <c r="I60" s="173"/>
      <c r="J60" s="173"/>
      <c r="K60" s="172" t="s">
        <v>190</v>
      </c>
      <c r="L60" s="59">
        <v>1</v>
      </c>
      <c r="M60" s="174"/>
      <c r="N60" s="173"/>
      <c r="O60" s="173"/>
      <c r="P60" s="156">
        <f t="shared" si="2"/>
      </c>
      <c r="Q60" s="175"/>
      <c r="R60" s="48">
        <f t="shared" si="0"/>
      </c>
      <c r="S60" s="176"/>
      <c r="T60" s="177"/>
      <c r="U60" s="178"/>
      <c r="V60" s="48">
        <f t="shared" si="1"/>
      </c>
      <c r="W60" s="179"/>
      <c r="X60" s="177"/>
    </row>
    <row r="61" spans="2:24" ht="22.5" customHeight="1">
      <c r="B61" s="36">
        <v>53</v>
      </c>
      <c r="C61" s="203"/>
      <c r="D61" s="170"/>
      <c r="E61" s="37"/>
      <c r="F61" s="169"/>
      <c r="G61" s="173"/>
      <c r="H61" s="173"/>
      <c r="I61" s="173"/>
      <c r="J61" s="173"/>
      <c r="K61" s="172" t="s">
        <v>190</v>
      </c>
      <c r="L61" s="59">
        <v>1</v>
      </c>
      <c r="M61" s="174"/>
      <c r="N61" s="173"/>
      <c r="O61" s="173"/>
      <c r="P61" s="156">
        <f t="shared" si="2"/>
      </c>
      <c r="Q61" s="175"/>
      <c r="R61" s="48">
        <f t="shared" si="0"/>
      </c>
      <c r="S61" s="176"/>
      <c r="T61" s="177"/>
      <c r="U61" s="178"/>
      <c r="V61" s="48">
        <f t="shared" si="1"/>
      </c>
      <c r="W61" s="179"/>
      <c r="X61" s="177"/>
    </row>
    <row r="62" spans="2:24" ht="22.5" customHeight="1">
      <c r="B62" s="36">
        <v>54</v>
      </c>
      <c r="C62" s="203"/>
      <c r="D62" s="170"/>
      <c r="E62" s="37"/>
      <c r="F62" s="169"/>
      <c r="G62" s="173"/>
      <c r="H62" s="173"/>
      <c r="I62" s="173"/>
      <c r="J62" s="173"/>
      <c r="K62" s="172" t="s">
        <v>190</v>
      </c>
      <c r="L62" s="59">
        <v>1</v>
      </c>
      <c r="M62" s="174"/>
      <c r="N62" s="173"/>
      <c r="O62" s="173"/>
      <c r="P62" s="156">
        <f t="shared" si="2"/>
      </c>
      <c r="Q62" s="175"/>
      <c r="R62" s="48">
        <f t="shared" si="0"/>
      </c>
      <c r="S62" s="176"/>
      <c r="T62" s="177"/>
      <c r="U62" s="178"/>
      <c r="V62" s="48">
        <f t="shared" si="1"/>
      </c>
      <c r="W62" s="179"/>
      <c r="X62" s="177"/>
    </row>
    <row r="63" spans="2:24" ht="22.5" customHeight="1">
      <c r="B63" s="36">
        <v>55</v>
      </c>
      <c r="C63" s="203"/>
      <c r="D63" s="170"/>
      <c r="E63" s="37"/>
      <c r="F63" s="169"/>
      <c r="G63" s="173"/>
      <c r="H63" s="173"/>
      <c r="I63" s="173"/>
      <c r="J63" s="173"/>
      <c r="K63" s="172" t="s">
        <v>190</v>
      </c>
      <c r="L63" s="59">
        <v>1</v>
      </c>
      <c r="M63" s="174"/>
      <c r="N63" s="173"/>
      <c r="O63" s="173"/>
      <c r="P63" s="156">
        <f t="shared" si="2"/>
      </c>
      <c r="Q63" s="175"/>
      <c r="R63" s="48">
        <f t="shared" si="0"/>
      </c>
      <c r="S63" s="176"/>
      <c r="T63" s="177"/>
      <c r="U63" s="178"/>
      <c r="V63" s="48">
        <f t="shared" si="1"/>
      </c>
      <c r="W63" s="179"/>
      <c r="X63" s="177"/>
    </row>
    <row r="64" spans="2:24" ht="22.5" customHeight="1">
      <c r="B64" s="36">
        <v>56</v>
      </c>
      <c r="C64" s="203"/>
      <c r="D64" s="170"/>
      <c r="E64" s="37"/>
      <c r="F64" s="169"/>
      <c r="G64" s="173"/>
      <c r="H64" s="173"/>
      <c r="I64" s="173"/>
      <c r="J64" s="173"/>
      <c r="K64" s="172" t="s">
        <v>190</v>
      </c>
      <c r="L64" s="59">
        <v>1</v>
      </c>
      <c r="M64" s="174"/>
      <c r="N64" s="173"/>
      <c r="O64" s="173"/>
      <c r="P64" s="156">
        <f t="shared" si="2"/>
      </c>
      <c r="Q64" s="175"/>
      <c r="R64" s="48">
        <f t="shared" si="0"/>
      </c>
      <c r="S64" s="176"/>
      <c r="T64" s="177"/>
      <c r="U64" s="178"/>
      <c r="V64" s="48">
        <f t="shared" si="1"/>
      </c>
      <c r="W64" s="179"/>
      <c r="X64" s="177"/>
    </row>
    <row r="65" spans="2:24" ht="22.5" customHeight="1">
      <c r="B65" s="36">
        <v>57</v>
      </c>
      <c r="C65" s="203"/>
      <c r="D65" s="170"/>
      <c r="E65" s="37"/>
      <c r="F65" s="169"/>
      <c r="G65" s="173"/>
      <c r="H65" s="173"/>
      <c r="I65" s="173"/>
      <c r="J65" s="173"/>
      <c r="K65" s="172" t="s">
        <v>190</v>
      </c>
      <c r="L65" s="59">
        <v>1</v>
      </c>
      <c r="M65" s="174"/>
      <c r="N65" s="173"/>
      <c r="O65" s="173"/>
      <c r="P65" s="156">
        <f t="shared" si="2"/>
      </c>
      <c r="Q65" s="175"/>
      <c r="R65" s="48">
        <f t="shared" si="0"/>
      </c>
      <c r="S65" s="176"/>
      <c r="T65" s="177"/>
      <c r="U65" s="178"/>
      <c r="V65" s="48">
        <f t="shared" si="1"/>
      </c>
      <c r="W65" s="179"/>
      <c r="X65" s="177"/>
    </row>
    <row r="66" spans="2:24" ht="22.5" customHeight="1">
      <c r="B66" s="36">
        <v>58</v>
      </c>
      <c r="C66" s="203"/>
      <c r="D66" s="170"/>
      <c r="E66" s="37"/>
      <c r="F66" s="169"/>
      <c r="G66" s="173"/>
      <c r="H66" s="173"/>
      <c r="I66" s="173"/>
      <c r="J66" s="173"/>
      <c r="K66" s="172" t="s">
        <v>190</v>
      </c>
      <c r="L66" s="59">
        <v>1</v>
      </c>
      <c r="M66" s="174"/>
      <c r="N66" s="173"/>
      <c r="O66" s="173"/>
      <c r="P66" s="156">
        <f t="shared" si="2"/>
      </c>
      <c r="Q66" s="175"/>
      <c r="R66" s="48">
        <f t="shared" si="0"/>
      </c>
      <c r="S66" s="176"/>
      <c r="T66" s="177"/>
      <c r="U66" s="178"/>
      <c r="V66" s="48">
        <f t="shared" si="1"/>
      </c>
      <c r="W66" s="179"/>
      <c r="X66" s="177"/>
    </row>
    <row r="67" spans="2:24" ht="22.5" customHeight="1">
      <c r="B67" s="36">
        <v>59</v>
      </c>
      <c r="C67" s="203"/>
      <c r="D67" s="170"/>
      <c r="E67" s="37"/>
      <c r="F67" s="169"/>
      <c r="G67" s="173"/>
      <c r="H67" s="173"/>
      <c r="I67" s="173"/>
      <c r="J67" s="173"/>
      <c r="K67" s="172" t="s">
        <v>190</v>
      </c>
      <c r="L67" s="59">
        <v>1</v>
      </c>
      <c r="M67" s="174"/>
      <c r="N67" s="173"/>
      <c r="O67" s="173"/>
      <c r="P67" s="156">
        <f t="shared" si="2"/>
      </c>
      <c r="Q67" s="175"/>
      <c r="R67" s="48">
        <f t="shared" si="0"/>
      </c>
      <c r="S67" s="176"/>
      <c r="T67" s="177"/>
      <c r="U67" s="178"/>
      <c r="V67" s="48">
        <f t="shared" si="1"/>
      </c>
      <c r="W67" s="179"/>
      <c r="X67" s="177"/>
    </row>
    <row r="68" spans="2:24" ht="22.5" customHeight="1">
      <c r="B68" s="36">
        <v>60</v>
      </c>
      <c r="C68" s="203"/>
      <c r="D68" s="170"/>
      <c r="E68" s="37"/>
      <c r="F68" s="169"/>
      <c r="G68" s="173"/>
      <c r="H68" s="173"/>
      <c r="I68" s="173"/>
      <c r="J68" s="173"/>
      <c r="K68" s="172" t="s">
        <v>190</v>
      </c>
      <c r="L68" s="59">
        <v>1</v>
      </c>
      <c r="M68" s="174"/>
      <c r="N68" s="173"/>
      <c r="O68" s="173"/>
      <c r="P68" s="156">
        <f t="shared" si="2"/>
      </c>
      <c r="Q68" s="175"/>
      <c r="R68" s="48">
        <f t="shared" si="0"/>
      </c>
      <c r="S68" s="176"/>
      <c r="T68" s="177"/>
      <c r="U68" s="178"/>
      <c r="V68" s="48">
        <f t="shared" si="1"/>
      </c>
      <c r="W68" s="179"/>
      <c r="X68" s="177"/>
    </row>
    <row r="69" spans="2:24" ht="22.5" customHeight="1">
      <c r="B69" s="36">
        <v>61</v>
      </c>
      <c r="C69" s="203"/>
      <c r="D69" s="170"/>
      <c r="E69" s="37"/>
      <c r="F69" s="169"/>
      <c r="G69" s="173"/>
      <c r="H69" s="173"/>
      <c r="I69" s="173"/>
      <c r="J69" s="173"/>
      <c r="K69" s="172" t="s">
        <v>190</v>
      </c>
      <c r="L69" s="59">
        <v>1</v>
      </c>
      <c r="M69" s="174"/>
      <c r="N69" s="173"/>
      <c r="O69" s="173"/>
      <c r="P69" s="156">
        <f t="shared" si="2"/>
      </c>
      <c r="Q69" s="175"/>
      <c r="R69" s="48">
        <f t="shared" si="0"/>
      </c>
      <c r="S69" s="176"/>
      <c r="T69" s="177"/>
      <c r="U69" s="178"/>
      <c r="V69" s="48">
        <f t="shared" si="1"/>
      </c>
      <c r="W69" s="179"/>
      <c r="X69" s="177"/>
    </row>
    <row r="70" spans="2:24" ht="22.5" customHeight="1">
      <c r="B70" s="36">
        <v>62</v>
      </c>
      <c r="C70" s="203"/>
      <c r="D70" s="170"/>
      <c r="E70" s="37"/>
      <c r="F70" s="169"/>
      <c r="G70" s="173"/>
      <c r="H70" s="173"/>
      <c r="I70" s="173"/>
      <c r="J70" s="173"/>
      <c r="K70" s="172" t="s">
        <v>190</v>
      </c>
      <c r="L70" s="59">
        <v>1</v>
      </c>
      <c r="M70" s="174"/>
      <c r="N70" s="173"/>
      <c r="O70" s="173"/>
      <c r="P70" s="156">
        <f t="shared" si="2"/>
      </c>
      <c r="Q70" s="175"/>
      <c r="R70" s="48">
        <f t="shared" si="0"/>
      </c>
      <c r="S70" s="176"/>
      <c r="T70" s="177"/>
      <c r="U70" s="178"/>
      <c r="V70" s="48">
        <f t="shared" si="1"/>
      </c>
      <c r="W70" s="179"/>
      <c r="X70" s="177"/>
    </row>
    <row r="71" spans="2:24" ht="22.5" customHeight="1">
      <c r="B71" s="36">
        <v>63</v>
      </c>
      <c r="C71" s="203"/>
      <c r="D71" s="170"/>
      <c r="E71" s="37"/>
      <c r="F71" s="169"/>
      <c r="G71" s="173"/>
      <c r="H71" s="173"/>
      <c r="I71" s="173"/>
      <c r="J71" s="173"/>
      <c r="K71" s="172" t="s">
        <v>190</v>
      </c>
      <c r="L71" s="59">
        <v>1</v>
      </c>
      <c r="M71" s="174"/>
      <c r="N71" s="173"/>
      <c r="O71" s="173"/>
      <c r="P71" s="156">
        <f t="shared" si="2"/>
      </c>
      <c r="Q71" s="175"/>
      <c r="R71" s="48">
        <f t="shared" si="0"/>
      </c>
      <c r="S71" s="176"/>
      <c r="T71" s="177"/>
      <c r="U71" s="178"/>
      <c r="V71" s="48">
        <f t="shared" si="1"/>
      </c>
      <c r="W71" s="179"/>
      <c r="X71" s="177"/>
    </row>
    <row r="72" spans="2:24" ht="22.5" customHeight="1">
      <c r="B72" s="36">
        <v>64</v>
      </c>
      <c r="C72" s="203"/>
      <c r="D72" s="170"/>
      <c r="E72" s="37"/>
      <c r="F72" s="169"/>
      <c r="G72" s="173"/>
      <c r="H72" s="173"/>
      <c r="I72" s="173"/>
      <c r="J72" s="173"/>
      <c r="K72" s="172" t="s">
        <v>190</v>
      </c>
      <c r="L72" s="59">
        <v>1</v>
      </c>
      <c r="M72" s="174"/>
      <c r="N72" s="173"/>
      <c r="O72" s="173"/>
      <c r="P72" s="156">
        <f t="shared" si="2"/>
      </c>
      <c r="Q72" s="175"/>
      <c r="R72" s="48">
        <f t="shared" si="0"/>
      </c>
      <c r="S72" s="176"/>
      <c r="T72" s="177"/>
      <c r="U72" s="178"/>
      <c r="V72" s="48">
        <f t="shared" si="1"/>
      </c>
      <c r="W72" s="179"/>
      <c r="X72" s="177"/>
    </row>
    <row r="73" spans="2:24" ht="22.5" customHeight="1">
      <c r="B73" s="36">
        <v>65</v>
      </c>
      <c r="C73" s="203"/>
      <c r="D73" s="170"/>
      <c r="E73" s="37"/>
      <c r="F73" s="169"/>
      <c r="G73" s="173"/>
      <c r="H73" s="173"/>
      <c r="I73" s="173"/>
      <c r="J73" s="173"/>
      <c r="K73" s="172" t="s">
        <v>190</v>
      </c>
      <c r="L73" s="59">
        <v>1</v>
      </c>
      <c r="M73" s="174"/>
      <c r="N73" s="173"/>
      <c r="O73" s="173"/>
      <c r="P73" s="156">
        <f t="shared" si="2"/>
      </c>
      <c r="Q73" s="175"/>
      <c r="R73" s="48">
        <f aca="true" t="shared" si="3" ref="R73:R136">IF(Q73="","",VLOOKUP(Q73,$Z$9:$AA$40,2,))</f>
      </c>
      <c r="S73" s="176"/>
      <c r="T73" s="177"/>
      <c r="U73" s="178"/>
      <c r="V73" s="48">
        <f aca="true" t="shared" si="4" ref="V73:V136">IF(U73="","",VLOOKUP(U73,$Z$9:$AA$40,2,))</f>
      </c>
      <c r="W73" s="179"/>
      <c r="X73" s="177"/>
    </row>
    <row r="74" spans="2:24" ht="22.5" customHeight="1">
      <c r="B74" s="36">
        <v>66</v>
      </c>
      <c r="C74" s="203"/>
      <c r="D74" s="170"/>
      <c r="E74" s="37"/>
      <c r="F74" s="169"/>
      <c r="G74" s="173"/>
      <c r="H74" s="173"/>
      <c r="I74" s="173"/>
      <c r="J74" s="173"/>
      <c r="K74" s="172" t="s">
        <v>190</v>
      </c>
      <c r="L74" s="59">
        <v>1</v>
      </c>
      <c r="M74" s="174"/>
      <c r="N74" s="173"/>
      <c r="O74" s="173"/>
      <c r="P74" s="156">
        <f aca="true" t="shared" si="5" ref="P74:P137">IF(G74="","",$B$3)</f>
      </c>
      <c r="Q74" s="175"/>
      <c r="R74" s="48">
        <f t="shared" si="3"/>
      </c>
      <c r="S74" s="176"/>
      <c r="T74" s="177"/>
      <c r="U74" s="178"/>
      <c r="V74" s="48">
        <f t="shared" si="4"/>
      </c>
      <c r="W74" s="179"/>
      <c r="X74" s="177"/>
    </row>
    <row r="75" spans="2:24" ht="22.5" customHeight="1">
      <c r="B75" s="36">
        <v>67</v>
      </c>
      <c r="C75" s="203"/>
      <c r="D75" s="170"/>
      <c r="E75" s="37"/>
      <c r="F75" s="169"/>
      <c r="G75" s="173"/>
      <c r="H75" s="173"/>
      <c r="I75" s="173"/>
      <c r="J75" s="173"/>
      <c r="K75" s="172" t="s">
        <v>190</v>
      </c>
      <c r="L75" s="59">
        <v>1</v>
      </c>
      <c r="M75" s="174"/>
      <c r="N75" s="173"/>
      <c r="O75" s="173"/>
      <c r="P75" s="156">
        <f t="shared" si="5"/>
      </c>
      <c r="Q75" s="175"/>
      <c r="R75" s="48">
        <f t="shared" si="3"/>
      </c>
      <c r="S75" s="176"/>
      <c r="T75" s="177"/>
      <c r="U75" s="178"/>
      <c r="V75" s="48">
        <f t="shared" si="4"/>
      </c>
      <c r="W75" s="179"/>
      <c r="X75" s="177"/>
    </row>
    <row r="76" spans="2:24" ht="22.5" customHeight="1">
      <c r="B76" s="36">
        <v>68</v>
      </c>
      <c r="C76" s="203"/>
      <c r="D76" s="170"/>
      <c r="E76" s="37"/>
      <c r="F76" s="169"/>
      <c r="G76" s="173"/>
      <c r="H76" s="173"/>
      <c r="I76" s="173"/>
      <c r="J76" s="173"/>
      <c r="K76" s="172" t="s">
        <v>190</v>
      </c>
      <c r="L76" s="59">
        <v>1</v>
      </c>
      <c r="M76" s="174"/>
      <c r="N76" s="173"/>
      <c r="O76" s="173"/>
      <c r="P76" s="156">
        <f t="shared" si="5"/>
      </c>
      <c r="Q76" s="175"/>
      <c r="R76" s="48">
        <f t="shared" si="3"/>
      </c>
      <c r="S76" s="176"/>
      <c r="T76" s="177"/>
      <c r="U76" s="178"/>
      <c r="V76" s="48">
        <f t="shared" si="4"/>
      </c>
      <c r="W76" s="179"/>
      <c r="X76" s="177"/>
    </row>
    <row r="77" spans="2:24" ht="22.5" customHeight="1">
      <c r="B77" s="36">
        <v>69</v>
      </c>
      <c r="C77" s="203"/>
      <c r="D77" s="170"/>
      <c r="E77" s="37"/>
      <c r="F77" s="169"/>
      <c r="G77" s="173"/>
      <c r="H77" s="173"/>
      <c r="I77" s="173"/>
      <c r="J77" s="173"/>
      <c r="K77" s="172" t="s">
        <v>190</v>
      </c>
      <c r="L77" s="59">
        <v>1</v>
      </c>
      <c r="M77" s="174"/>
      <c r="N77" s="173"/>
      <c r="O77" s="173"/>
      <c r="P77" s="156">
        <f t="shared" si="5"/>
      </c>
      <c r="Q77" s="175"/>
      <c r="R77" s="48">
        <f t="shared" si="3"/>
      </c>
      <c r="S77" s="176"/>
      <c r="T77" s="177"/>
      <c r="U77" s="178"/>
      <c r="V77" s="48">
        <f t="shared" si="4"/>
      </c>
      <c r="W77" s="179"/>
      <c r="X77" s="177"/>
    </row>
    <row r="78" spans="2:24" ht="22.5" customHeight="1">
      <c r="B78" s="36">
        <v>70</v>
      </c>
      <c r="C78" s="203"/>
      <c r="D78" s="170"/>
      <c r="E78" s="37"/>
      <c r="F78" s="169"/>
      <c r="G78" s="173"/>
      <c r="H78" s="173"/>
      <c r="I78" s="173"/>
      <c r="J78" s="173"/>
      <c r="K78" s="172" t="s">
        <v>190</v>
      </c>
      <c r="L78" s="59">
        <v>1</v>
      </c>
      <c r="M78" s="174"/>
      <c r="N78" s="173"/>
      <c r="O78" s="173"/>
      <c r="P78" s="156">
        <f t="shared" si="5"/>
      </c>
      <c r="Q78" s="175"/>
      <c r="R78" s="48">
        <f t="shared" si="3"/>
      </c>
      <c r="S78" s="176"/>
      <c r="T78" s="177"/>
      <c r="U78" s="178"/>
      <c r="V78" s="48">
        <f t="shared" si="4"/>
      </c>
      <c r="W78" s="179"/>
      <c r="X78" s="177"/>
    </row>
    <row r="79" spans="2:24" ht="22.5" customHeight="1">
      <c r="B79" s="36">
        <v>71</v>
      </c>
      <c r="C79" s="203"/>
      <c r="D79" s="170"/>
      <c r="E79" s="37"/>
      <c r="F79" s="169"/>
      <c r="G79" s="173"/>
      <c r="H79" s="173"/>
      <c r="I79" s="173"/>
      <c r="J79" s="173"/>
      <c r="K79" s="172" t="s">
        <v>190</v>
      </c>
      <c r="L79" s="59">
        <v>1</v>
      </c>
      <c r="M79" s="174"/>
      <c r="N79" s="173"/>
      <c r="O79" s="173"/>
      <c r="P79" s="156">
        <f t="shared" si="5"/>
      </c>
      <c r="Q79" s="175"/>
      <c r="R79" s="48">
        <f t="shared" si="3"/>
      </c>
      <c r="S79" s="176"/>
      <c r="T79" s="177"/>
      <c r="U79" s="178"/>
      <c r="V79" s="48">
        <f t="shared" si="4"/>
      </c>
      <c r="W79" s="179"/>
      <c r="X79" s="177"/>
    </row>
    <row r="80" spans="2:24" ht="22.5" customHeight="1">
      <c r="B80" s="36">
        <v>72</v>
      </c>
      <c r="C80" s="203"/>
      <c r="D80" s="170"/>
      <c r="E80" s="37"/>
      <c r="F80" s="169"/>
      <c r="G80" s="173"/>
      <c r="H80" s="173"/>
      <c r="I80" s="173"/>
      <c r="J80" s="173"/>
      <c r="K80" s="172" t="s">
        <v>190</v>
      </c>
      <c r="L80" s="59">
        <v>1</v>
      </c>
      <c r="M80" s="174"/>
      <c r="N80" s="173"/>
      <c r="O80" s="173"/>
      <c r="P80" s="156">
        <f t="shared" si="5"/>
      </c>
      <c r="Q80" s="175"/>
      <c r="R80" s="48">
        <f t="shared" si="3"/>
      </c>
      <c r="S80" s="176"/>
      <c r="T80" s="177"/>
      <c r="U80" s="178"/>
      <c r="V80" s="48">
        <f t="shared" si="4"/>
      </c>
      <c r="W80" s="179"/>
      <c r="X80" s="177"/>
    </row>
    <row r="81" spans="2:24" ht="22.5" customHeight="1">
      <c r="B81" s="36">
        <v>73</v>
      </c>
      <c r="C81" s="203"/>
      <c r="D81" s="170"/>
      <c r="E81" s="37"/>
      <c r="F81" s="169"/>
      <c r="G81" s="173"/>
      <c r="H81" s="173"/>
      <c r="I81" s="173"/>
      <c r="J81" s="173"/>
      <c r="K81" s="172" t="s">
        <v>190</v>
      </c>
      <c r="L81" s="59">
        <v>1</v>
      </c>
      <c r="M81" s="174"/>
      <c r="N81" s="173"/>
      <c r="O81" s="173"/>
      <c r="P81" s="156">
        <f t="shared" si="5"/>
      </c>
      <c r="Q81" s="175"/>
      <c r="R81" s="48">
        <f t="shared" si="3"/>
      </c>
      <c r="S81" s="176"/>
      <c r="T81" s="177"/>
      <c r="U81" s="178"/>
      <c r="V81" s="48">
        <f t="shared" si="4"/>
      </c>
      <c r="W81" s="179"/>
      <c r="X81" s="177"/>
    </row>
    <row r="82" spans="2:24" ht="22.5" customHeight="1">
      <c r="B82" s="36">
        <v>74</v>
      </c>
      <c r="C82" s="203"/>
      <c r="D82" s="170"/>
      <c r="E82" s="37"/>
      <c r="F82" s="169"/>
      <c r="G82" s="173"/>
      <c r="H82" s="173"/>
      <c r="I82" s="173"/>
      <c r="J82" s="173"/>
      <c r="K82" s="172" t="s">
        <v>190</v>
      </c>
      <c r="L82" s="59">
        <v>1</v>
      </c>
      <c r="M82" s="174"/>
      <c r="N82" s="173"/>
      <c r="O82" s="173"/>
      <c r="P82" s="156">
        <f t="shared" si="5"/>
      </c>
      <c r="Q82" s="175"/>
      <c r="R82" s="48">
        <f t="shared" si="3"/>
      </c>
      <c r="S82" s="176"/>
      <c r="T82" s="177"/>
      <c r="U82" s="178"/>
      <c r="V82" s="48">
        <f t="shared" si="4"/>
      </c>
      <c r="W82" s="179"/>
      <c r="X82" s="177"/>
    </row>
    <row r="83" spans="2:24" ht="22.5" customHeight="1">
      <c r="B83" s="36">
        <v>75</v>
      </c>
      <c r="C83" s="203"/>
      <c r="D83" s="170"/>
      <c r="E83" s="37"/>
      <c r="F83" s="169"/>
      <c r="G83" s="173"/>
      <c r="H83" s="173"/>
      <c r="I83" s="173"/>
      <c r="J83" s="173"/>
      <c r="K83" s="172" t="s">
        <v>190</v>
      </c>
      <c r="L83" s="59">
        <v>1</v>
      </c>
      <c r="M83" s="174"/>
      <c r="N83" s="173"/>
      <c r="O83" s="173"/>
      <c r="P83" s="156">
        <f t="shared" si="5"/>
      </c>
      <c r="Q83" s="175"/>
      <c r="R83" s="48">
        <f t="shared" si="3"/>
      </c>
      <c r="S83" s="176"/>
      <c r="T83" s="177"/>
      <c r="U83" s="178"/>
      <c r="V83" s="48">
        <f t="shared" si="4"/>
      </c>
      <c r="W83" s="179"/>
      <c r="X83" s="177"/>
    </row>
    <row r="84" spans="2:24" ht="22.5" customHeight="1">
      <c r="B84" s="36">
        <v>76</v>
      </c>
      <c r="C84" s="203"/>
      <c r="D84" s="170"/>
      <c r="E84" s="37"/>
      <c r="F84" s="169"/>
      <c r="G84" s="173"/>
      <c r="H84" s="173"/>
      <c r="I84" s="173"/>
      <c r="J84" s="173"/>
      <c r="K84" s="172" t="s">
        <v>190</v>
      </c>
      <c r="L84" s="59">
        <v>1</v>
      </c>
      <c r="M84" s="174"/>
      <c r="N84" s="173"/>
      <c r="O84" s="173"/>
      <c r="P84" s="156">
        <f t="shared" si="5"/>
      </c>
      <c r="Q84" s="175"/>
      <c r="R84" s="48">
        <f t="shared" si="3"/>
      </c>
      <c r="S84" s="176"/>
      <c r="T84" s="177"/>
      <c r="U84" s="178"/>
      <c r="V84" s="48">
        <f t="shared" si="4"/>
      </c>
      <c r="W84" s="179"/>
      <c r="X84" s="177"/>
    </row>
    <row r="85" spans="2:24" ht="22.5" customHeight="1">
      <c r="B85" s="36">
        <v>77</v>
      </c>
      <c r="C85" s="203"/>
      <c r="D85" s="170"/>
      <c r="E85" s="37"/>
      <c r="F85" s="169"/>
      <c r="G85" s="173"/>
      <c r="H85" s="173"/>
      <c r="I85" s="173"/>
      <c r="J85" s="173"/>
      <c r="K85" s="172" t="s">
        <v>190</v>
      </c>
      <c r="L85" s="59">
        <v>1</v>
      </c>
      <c r="M85" s="174"/>
      <c r="N85" s="173"/>
      <c r="O85" s="173"/>
      <c r="P85" s="156">
        <f t="shared" si="5"/>
      </c>
      <c r="Q85" s="175"/>
      <c r="R85" s="48">
        <f t="shared" si="3"/>
      </c>
      <c r="S85" s="176"/>
      <c r="T85" s="177"/>
      <c r="U85" s="178"/>
      <c r="V85" s="48">
        <f t="shared" si="4"/>
      </c>
      <c r="W85" s="179"/>
      <c r="X85" s="177"/>
    </row>
    <row r="86" spans="2:24" ht="22.5" customHeight="1">
      <c r="B86" s="36">
        <v>78</v>
      </c>
      <c r="C86" s="203"/>
      <c r="D86" s="170"/>
      <c r="E86" s="37"/>
      <c r="F86" s="169"/>
      <c r="G86" s="173"/>
      <c r="H86" s="173"/>
      <c r="I86" s="173"/>
      <c r="J86" s="173"/>
      <c r="K86" s="172" t="s">
        <v>190</v>
      </c>
      <c r="L86" s="59">
        <v>1</v>
      </c>
      <c r="M86" s="174"/>
      <c r="N86" s="173"/>
      <c r="O86" s="173"/>
      <c r="P86" s="156">
        <f t="shared" si="5"/>
      </c>
      <c r="Q86" s="175"/>
      <c r="R86" s="48">
        <f t="shared" si="3"/>
      </c>
      <c r="S86" s="176"/>
      <c r="T86" s="177"/>
      <c r="U86" s="178"/>
      <c r="V86" s="48">
        <f t="shared" si="4"/>
      </c>
      <c r="W86" s="179"/>
      <c r="X86" s="177"/>
    </row>
    <row r="87" spans="2:24" ht="22.5" customHeight="1">
      <c r="B87" s="36">
        <v>79</v>
      </c>
      <c r="C87" s="203"/>
      <c r="D87" s="170"/>
      <c r="E87" s="37"/>
      <c r="F87" s="169"/>
      <c r="G87" s="173"/>
      <c r="H87" s="173"/>
      <c r="I87" s="173"/>
      <c r="J87" s="173"/>
      <c r="K87" s="172" t="s">
        <v>190</v>
      </c>
      <c r="L87" s="59">
        <v>1</v>
      </c>
      <c r="M87" s="174"/>
      <c r="N87" s="173"/>
      <c r="O87" s="173"/>
      <c r="P87" s="156">
        <f t="shared" si="5"/>
      </c>
      <c r="Q87" s="175"/>
      <c r="R87" s="48">
        <f t="shared" si="3"/>
      </c>
      <c r="S87" s="176"/>
      <c r="T87" s="177"/>
      <c r="U87" s="178"/>
      <c r="V87" s="48">
        <f t="shared" si="4"/>
      </c>
      <c r="W87" s="179"/>
      <c r="X87" s="177"/>
    </row>
    <row r="88" spans="2:24" ht="22.5" customHeight="1">
      <c r="B88" s="36">
        <v>80</v>
      </c>
      <c r="C88" s="203"/>
      <c r="D88" s="170"/>
      <c r="E88" s="37"/>
      <c r="F88" s="169"/>
      <c r="G88" s="173"/>
      <c r="H88" s="173"/>
      <c r="I88" s="173"/>
      <c r="J88" s="173"/>
      <c r="K88" s="172" t="s">
        <v>190</v>
      </c>
      <c r="L88" s="59">
        <v>1</v>
      </c>
      <c r="M88" s="174"/>
      <c r="N88" s="173"/>
      <c r="O88" s="173"/>
      <c r="P88" s="156">
        <f t="shared" si="5"/>
      </c>
      <c r="Q88" s="175"/>
      <c r="R88" s="48">
        <f t="shared" si="3"/>
      </c>
      <c r="S88" s="176"/>
      <c r="T88" s="177"/>
      <c r="U88" s="178"/>
      <c r="V88" s="48">
        <f t="shared" si="4"/>
      </c>
      <c r="W88" s="179"/>
      <c r="X88" s="177"/>
    </row>
    <row r="89" spans="2:24" ht="22.5" customHeight="1">
      <c r="B89" s="36">
        <v>81</v>
      </c>
      <c r="C89" s="203"/>
      <c r="D89" s="170"/>
      <c r="E89" s="37"/>
      <c r="F89" s="169"/>
      <c r="G89" s="173"/>
      <c r="H89" s="173"/>
      <c r="I89" s="173"/>
      <c r="J89" s="173"/>
      <c r="K89" s="172" t="s">
        <v>190</v>
      </c>
      <c r="L89" s="59">
        <v>1</v>
      </c>
      <c r="M89" s="174"/>
      <c r="N89" s="173"/>
      <c r="O89" s="173"/>
      <c r="P89" s="156">
        <f t="shared" si="5"/>
      </c>
      <c r="Q89" s="175"/>
      <c r="R89" s="48">
        <f t="shared" si="3"/>
      </c>
      <c r="S89" s="176"/>
      <c r="T89" s="177"/>
      <c r="U89" s="178"/>
      <c r="V89" s="48">
        <f t="shared" si="4"/>
      </c>
      <c r="W89" s="179"/>
      <c r="X89" s="177"/>
    </row>
    <row r="90" spans="2:24" ht="22.5" customHeight="1">
      <c r="B90" s="36">
        <v>82</v>
      </c>
      <c r="C90" s="203"/>
      <c r="D90" s="170"/>
      <c r="E90" s="37"/>
      <c r="F90" s="169"/>
      <c r="G90" s="173"/>
      <c r="H90" s="173"/>
      <c r="I90" s="173"/>
      <c r="J90" s="173"/>
      <c r="K90" s="172" t="s">
        <v>190</v>
      </c>
      <c r="L90" s="59">
        <v>1</v>
      </c>
      <c r="M90" s="174"/>
      <c r="N90" s="173"/>
      <c r="O90" s="173"/>
      <c r="P90" s="156">
        <f t="shared" si="5"/>
      </c>
      <c r="Q90" s="175"/>
      <c r="R90" s="48">
        <f t="shared" si="3"/>
      </c>
      <c r="S90" s="176"/>
      <c r="T90" s="177"/>
      <c r="U90" s="178"/>
      <c r="V90" s="48">
        <f t="shared" si="4"/>
      </c>
      <c r="W90" s="179"/>
      <c r="X90" s="177"/>
    </row>
    <row r="91" spans="2:24" ht="22.5" customHeight="1">
      <c r="B91" s="36">
        <v>83</v>
      </c>
      <c r="C91" s="203"/>
      <c r="D91" s="170"/>
      <c r="E91" s="37"/>
      <c r="F91" s="169"/>
      <c r="G91" s="173"/>
      <c r="H91" s="173"/>
      <c r="I91" s="173"/>
      <c r="J91" s="173"/>
      <c r="K91" s="172" t="s">
        <v>190</v>
      </c>
      <c r="L91" s="59">
        <v>1</v>
      </c>
      <c r="M91" s="174"/>
      <c r="N91" s="173"/>
      <c r="O91" s="173"/>
      <c r="P91" s="156">
        <f t="shared" si="5"/>
      </c>
      <c r="Q91" s="175"/>
      <c r="R91" s="48">
        <f t="shared" si="3"/>
      </c>
      <c r="S91" s="176"/>
      <c r="T91" s="177"/>
      <c r="U91" s="178"/>
      <c r="V91" s="48">
        <f t="shared" si="4"/>
      </c>
      <c r="W91" s="179"/>
      <c r="X91" s="177"/>
    </row>
    <row r="92" spans="2:24" ht="22.5" customHeight="1">
      <c r="B92" s="36">
        <v>84</v>
      </c>
      <c r="C92" s="203"/>
      <c r="D92" s="170"/>
      <c r="E92" s="37"/>
      <c r="F92" s="169"/>
      <c r="G92" s="173"/>
      <c r="H92" s="173"/>
      <c r="I92" s="173"/>
      <c r="J92" s="173"/>
      <c r="K92" s="172" t="s">
        <v>190</v>
      </c>
      <c r="L92" s="59">
        <v>1</v>
      </c>
      <c r="M92" s="174"/>
      <c r="N92" s="173"/>
      <c r="O92" s="173"/>
      <c r="P92" s="156">
        <f t="shared" si="5"/>
      </c>
      <c r="Q92" s="175"/>
      <c r="R92" s="48">
        <f t="shared" si="3"/>
      </c>
      <c r="S92" s="176"/>
      <c r="T92" s="177"/>
      <c r="U92" s="178"/>
      <c r="V92" s="48">
        <f t="shared" si="4"/>
      </c>
      <c r="W92" s="179"/>
      <c r="X92" s="177"/>
    </row>
    <row r="93" spans="2:24" ht="22.5" customHeight="1">
      <c r="B93" s="36">
        <v>85</v>
      </c>
      <c r="C93" s="203"/>
      <c r="D93" s="170"/>
      <c r="E93" s="37"/>
      <c r="F93" s="169"/>
      <c r="G93" s="173"/>
      <c r="H93" s="173"/>
      <c r="I93" s="173"/>
      <c r="J93" s="173"/>
      <c r="K93" s="172" t="s">
        <v>190</v>
      </c>
      <c r="L93" s="59">
        <v>1</v>
      </c>
      <c r="M93" s="174"/>
      <c r="N93" s="173"/>
      <c r="O93" s="173"/>
      <c r="P93" s="156">
        <f t="shared" si="5"/>
      </c>
      <c r="Q93" s="175"/>
      <c r="R93" s="48">
        <f t="shared" si="3"/>
      </c>
      <c r="S93" s="176"/>
      <c r="T93" s="177"/>
      <c r="U93" s="178"/>
      <c r="V93" s="48">
        <f t="shared" si="4"/>
      </c>
      <c r="W93" s="179"/>
      <c r="X93" s="177"/>
    </row>
    <row r="94" spans="2:24" ht="22.5" customHeight="1">
      <c r="B94" s="36">
        <v>86</v>
      </c>
      <c r="C94" s="203"/>
      <c r="D94" s="170"/>
      <c r="E94" s="37"/>
      <c r="F94" s="169"/>
      <c r="G94" s="173"/>
      <c r="H94" s="173"/>
      <c r="I94" s="173"/>
      <c r="J94" s="173"/>
      <c r="K94" s="172" t="s">
        <v>190</v>
      </c>
      <c r="L94" s="59">
        <v>1</v>
      </c>
      <c r="M94" s="174"/>
      <c r="N94" s="173"/>
      <c r="O94" s="173"/>
      <c r="P94" s="156">
        <f t="shared" si="5"/>
      </c>
      <c r="Q94" s="175"/>
      <c r="R94" s="48">
        <f t="shared" si="3"/>
      </c>
      <c r="S94" s="176"/>
      <c r="T94" s="177"/>
      <c r="U94" s="178"/>
      <c r="V94" s="48">
        <f t="shared" si="4"/>
      </c>
      <c r="W94" s="179"/>
      <c r="X94" s="177"/>
    </row>
    <row r="95" spans="2:24" ht="22.5" customHeight="1">
      <c r="B95" s="36">
        <v>87</v>
      </c>
      <c r="C95" s="203"/>
      <c r="D95" s="170"/>
      <c r="E95" s="37"/>
      <c r="F95" s="169"/>
      <c r="G95" s="173"/>
      <c r="H95" s="173"/>
      <c r="I95" s="173"/>
      <c r="J95" s="173"/>
      <c r="K95" s="172" t="s">
        <v>190</v>
      </c>
      <c r="L95" s="59">
        <v>1</v>
      </c>
      <c r="M95" s="174"/>
      <c r="N95" s="173"/>
      <c r="O95" s="173"/>
      <c r="P95" s="156">
        <f t="shared" si="5"/>
      </c>
      <c r="Q95" s="175"/>
      <c r="R95" s="48">
        <f t="shared" si="3"/>
      </c>
      <c r="S95" s="176"/>
      <c r="T95" s="177"/>
      <c r="U95" s="178"/>
      <c r="V95" s="48">
        <f t="shared" si="4"/>
      </c>
      <c r="W95" s="179"/>
      <c r="X95" s="177"/>
    </row>
    <row r="96" spans="2:24" ht="22.5" customHeight="1">
      <c r="B96" s="36">
        <v>88</v>
      </c>
      <c r="C96" s="203"/>
      <c r="D96" s="170"/>
      <c r="E96" s="37"/>
      <c r="F96" s="169"/>
      <c r="G96" s="173"/>
      <c r="H96" s="173"/>
      <c r="I96" s="173"/>
      <c r="J96" s="173"/>
      <c r="K96" s="172" t="s">
        <v>190</v>
      </c>
      <c r="L96" s="59">
        <v>1</v>
      </c>
      <c r="M96" s="174"/>
      <c r="N96" s="173"/>
      <c r="O96" s="173"/>
      <c r="P96" s="156">
        <f t="shared" si="5"/>
      </c>
      <c r="Q96" s="175"/>
      <c r="R96" s="48">
        <f t="shared" si="3"/>
      </c>
      <c r="S96" s="176"/>
      <c r="T96" s="177"/>
      <c r="U96" s="178"/>
      <c r="V96" s="48">
        <f t="shared" si="4"/>
      </c>
      <c r="W96" s="179"/>
      <c r="X96" s="177"/>
    </row>
    <row r="97" spans="2:24" ht="22.5" customHeight="1">
      <c r="B97" s="36">
        <v>89</v>
      </c>
      <c r="C97" s="203"/>
      <c r="D97" s="170"/>
      <c r="E97" s="37"/>
      <c r="F97" s="169"/>
      <c r="G97" s="173"/>
      <c r="H97" s="173"/>
      <c r="I97" s="173"/>
      <c r="J97" s="173"/>
      <c r="K97" s="172" t="s">
        <v>190</v>
      </c>
      <c r="L97" s="59">
        <v>1</v>
      </c>
      <c r="M97" s="174"/>
      <c r="N97" s="173"/>
      <c r="O97" s="173"/>
      <c r="P97" s="156">
        <f t="shared" si="5"/>
      </c>
      <c r="Q97" s="175"/>
      <c r="R97" s="48">
        <f t="shared" si="3"/>
      </c>
      <c r="S97" s="176"/>
      <c r="T97" s="177"/>
      <c r="U97" s="178"/>
      <c r="V97" s="48">
        <f t="shared" si="4"/>
      </c>
      <c r="W97" s="179"/>
      <c r="X97" s="177"/>
    </row>
    <row r="98" spans="2:24" ht="22.5" customHeight="1">
      <c r="B98" s="36">
        <v>90</v>
      </c>
      <c r="C98" s="203"/>
      <c r="D98" s="170"/>
      <c r="E98" s="37"/>
      <c r="F98" s="169"/>
      <c r="G98" s="173"/>
      <c r="H98" s="173"/>
      <c r="I98" s="173"/>
      <c r="J98" s="173"/>
      <c r="K98" s="172" t="s">
        <v>190</v>
      </c>
      <c r="L98" s="59">
        <v>1</v>
      </c>
      <c r="M98" s="174"/>
      <c r="N98" s="173"/>
      <c r="O98" s="173"/>
      <c r="P98" s="156">
        <f t="shared" si="5"/>
      </c>
      <c r="Q98" s="175"/>
      <c r="R98" s="48">
        <f t="shared" si="3"/>
      </c>
      <c r="S98" s="176"/>
      <c r="T98" s="177"/>
      <c r="U98" s="178"/>
      <c r="V98" s="48">
        <f t="shared" si="4"/>
      </c>
      <c r="W98" s="179"/>
      <c r="X98" s="177"/>
    </row>
    <row r="99" spans="2:24" ht="22.5" customHeight="1">
      <c r="B99" s="36">
        <v>91</v>
      </c>
      <c r="C99" s="203"/>
      <c r="D99" s="170"/>
      <c r="E99" s="37"/>
      <c r="F99" s="169"/>
      <c r="G99" s="173"/>
      <c r="H99" s="173"/>
      <c r="I99" s="173"/>
      <c r="J99" s="173"/>
      <c r="K99" s="172" t="s">
        <v>190</v>
      </c>
      <c r="L99" s="59">
        <v>1</v>
      </c>
      <c r="M99" s="174"/>
      <c r="N99" s="173"/>
      <c r="O99" s="173"/>
      <c r="P99" s="156">
        <f t="shared" si="5"/>
      </c>
      <c r="Q99" s="175"/>
      <c r="R99" s="48">
        <f t="shared" si="3"/>
      </c>
      <c r="S99" s="176"/>
      <c r="T99" s="177"/>
      <c r="U99" s="178"/>
      <c r="V99" s="48">
        <f t="shared" si="4"/>
      </c>
      <c r="W99" s="179"/>
      <c r="X99" s="177"/>
    </row>
    <row r="100" spans="2:24" ht="22.5" customHeight="1">
      <c r="B100" s="36">
        <v>92</v>
      </c>
      <c r="C100" s="203"/>
      <c r="D100" s="170"/>
      <c r="E100" s="37"/>
      <c r="F100" s="169"/>
      <c r="G100" s="173"/>
      <c r="H100" s="173"/>
      <c r="I100" s="173"/>
      <c r="J100" s="173"/>
      <c r="K100" s="172" t="s">
        <v>190</v>
      </c>
      <c r="L100" s="59">
        <v>1</v>
      </c>
      <c r="M100" s="174"/>
      <c r="N100" s="173"/>
      <c r="O100" s="173"/>
      <c r="P100" s="156">
        <f t="shared" si="5"/>
      </c>
      <c r="Q100" s="175"/>
      <c r="R100" s="48">
        <f t="shared" si="3"/>
      </c>
      <c r="S100" s="176"/>
      <c r="T100" s="177"/>
      <c r="U100" s="178"/>
      <c r="V100" s="48">
        <f t="shared" si="4"/>
      </c>
      <c r="W100" s="179"/>
      <c r="X100" s="177"/>
    </row>
    <row r="101" spans="2:24" ht="22.5" customHeight="1">
      <c r="B101" s="36">
        <v>93</v>
      </c>
      <c r="C101" s="203"/>
      <c r="D101" s="170"/>
      <c r="E101" s="37"/>
      <c r="F101" s="169"/>
      <c r="G101" s="173"/>
      <c r="H101" s="173"/>
      <c r="I101" s="173"/>
      <c r="J101" s="173"/>
      <c r="K101" s="172" t="s">
        <v>190</v>
      </c>
      <c r="L101" s="59">
        <v>1</v>
      </c>
      <c r="M101" s="174"/>
      <c r="N101" s="173"/>
      <c r="O101" s="173"/>
      <c r="P101" s="156">
        <f t="shared" si="5"/>
      </c>
      <c r="Q101" s="175"/>
      <c r="R101" s="48">
        <f t="shared" si="3"/>
      </c>
      <c r="S101" s="176"/>
      <c r="T101" s="177"/>
      <c r="U101" s="178"/>
      <c r="V101" s="48">
        <f t="shared" si="4"/>
      </c>
      <c r="W101" s="179"/>
      <c r="X101" s="177"/>
    </row>
    <row r="102" spans="2:24" ht="22.5" customHeight="1">
      <c r="B102" s="36">
        <v>94</v>
      </c>
      <c r="C102" s="203"/>
      <c r="D102" s="170"/>
      <c r="E102" s="37"/>
      <c r="F102" s="169"/>
      <c r="G102" s="173"/>
      <c r="H102" s="173"/>
      <c r="I102" s="173"/>
      <c r="J102" s="173"/>
      <c r="K102" s="172" t="s">
        <v>190</v>
      </c>
      <c r="L102" s="59">
        <v>1</v>
      </c>
      <c r="M102" s="174"/>
      <c r="N102" s="173"/>
      <c r="O102" s="173"/>
      <c r="P102" s="156">
        <f t="shared" si="5"/>
      </c>
      <c r="Q102" s="175"/>
      <c r="R102" s="48">
        <f t="shared" si="3"/>
      </c>
      <c r="S102" s="176"/>
      <c r="T102" s="177"/>
      <c r="U102" s="178"/>
      <c r="V102" s="48">
        <f t="shared" si="4"/>
      </c>
      <c r="W102" s="179"/>
      <c r="X102" s="177"/>
    </row>
    <row r="103" spans="2:24" ht="22.5" customHeight="1">
      <c r="B103" s="36">
        <v>95</v>
      </c>
      <c r="C103" s="203"/>
      <c r="D103" s="170"/>
      <c r="E103" s="37"/>
      <c r="F103" s="169"/>
      <c r="G103" s="173"/>
      <c r="H103" s="173"/>
      <c r="I103" s="173"/>
      <c r="J103" s="173"/>
      <c r="K103" s="172" t="s">
        <v>190</v>
      </c>
      <c r="L103" s="59">
        <v>1</v>
      </c>
      <c r="M103" s="174"/>
      <c r="N103" s="173"/>
      <c r="O103" s="173"/>
      <c r="P103" s="156">
        <f t="shared" si="5"/>
      </c>
      <c r="Q103" s="175"/>
      <c r="R103" s="48">
        <f t="shared" si="3"/>
      </c>
      <c r="S103" s="176"/>
      <c r="T103" s="177"/>
      <c r="U103" s="178"/>
      <c r="V103" s="48">
        <f t="shared" si="4"/>
      </c>
      <c r="W103" s="179"/>
      <c r="X103" s="177"/>
    </row>
    <row r="104" spans="2:24" ht="22.5" customHeight="1">
      <c r="B104" s="36">
        <v>96</v>
      </c>
      <c r="C104" s="203"/>
      <c r="D104" s="170"/>
      <c r="E104" s="37"/>
      <c r="F104" s="169"/>
      <c r="G104" s="173"/>
      <c r="H104" s="173"/>
      <c r="I104" s="173"/>
      <c r="J104" s="173"/>
      <c r="K104" s="172" t="s">
        <v>190</v>
      </c>
      <c r="L104" s="59">
        <v>1</v>
      </c>
      <c r="M104" s="174"/>
      <c r="N104" s="173"/>
      <c r="O104" s="173"/>
      <c r="P104" s="156">
        <f t="shared" si="5"/>
      </c>
      <c r="Q104" s="175"/>
      <c r="R104" s="48">
        <f t="shared" si="3"/>
      </c>
      <c r="S104" s="176"/>
      <c r="T104" s="177"/>
      <c r="U104" s="178"/>
      <c r="V104" s="48">
        <f t="shared" si="4"/>
      </c>
      <c r="W104" s="179"/>
      <c r="X104" s="177"/>
    </row>
    <row r="105" spans="2:24" ht="22.5" customHeight="1">
      <c r="B105" s="36">
        <v>97</v>
      </c>
      <c r="C105" s="203"/>
      <c r="D105" s="170"/>
      <c r="E105" s="37"/>
      <c r="F105" s="169"/>
      <c r="G105" s="173"/>
      <c r="H105" s="173"/>
      <c r="I105" s="173"/>
      <c r="J105" s="173"/>
      <c r="K105" s="172" t="s">
        <v>190</v>
      </c>
      <c r="L105" s="59">
        <v>1</v>
      </c>
      <c r="M105" s="174"/>
      <c r="N105" s="173"/>
      <c r="O105" s="173"/>
      <c r="P105" s="156">
        <f t="shared" si="5"/>
      </c>
      <c r="Q105" s="175"/>
      <c r="R105" s="48">
        <f t="shared" si="3"/>
      </c>
      <c r="S105" s="176"/>
      <c r="T105" s="177"/>
      <c r="U105" s="178"/>
      <c r="V105" s="48">
        <f t="shared" si="4"/>
      </c>
      <c r="W105" s="179"/>
      <c r="X105" s="177"/>
    </row>
    <row r="106" spans="2:24" ht="22.5" customHeight="1">
      <c r="B106" s="36">
        <v>98</v>
      </c>
      <c r="C106" s="203"/>
      <c r="D106" s="170"/>
      <c r="E106" s="37"/>
      <c r="F106" s="169"/>
      <c r="G106" s="173"/>
      <c r="H106" s="173"/>
      <c r="I106" s="173"/>
      <c r="J106" s="173"/>
      <c r="K106" s="172" t="s">
        <v>190</v>
      </c>
      <c r="L106" s="59">
        <v>1</v>
      </c>
      <c r="M106" s="174"/>
      <c r="N106" s="173"/>
      <c r="O106" s="173"/>
      <c r="P106" s="156">
        <f t="shared" si="5"/>
      </c>
      <c r="Q106" s="175"/>
      <c r="R106" s="48">
        <f t="shared" si="3"/>
      </c>
      <c r="S106" s="176"/>
      <c r="T106" s="177"/>
      <c r="U106" s="178"/>
      <c r="V106" s="48">
        <f t="shared" si="4"/>
      </c>
      <c r="W106" s="179"/>
      <c r="X106" s="177"/>
    </row>
    <row r="107" spans="2:24" ht="22.5" customHeight="1">
      <c r="B107" s="36">
        <v>99</v>
      </c>
      <c r="C107" s="203"/>
      <c r="D107" s="170"/>
      <c r="E107" s="37"/>
      <c r="F107" s="169"/>
      <c r="G107" s="173"/>
      <c r="H107" s="173"/>
      <c r="I107" s="173"/>
      <c r="J107" s="173"/>
      <c r="K107" s="172" t="s">
        <v>190</v>
      </c>
      <c r="L107" s="59">
        <v>1</v>
      </c>
      <c r="M107" s="174"/>
      <c r="N107" s="173"/>
      <c r="O107" s="173"/>
      <c r="P107" s="156">
        <f t="shared" si="5"/>
      </c>
      <c r="Q107" s="175"/>
      <c r="R107" s="48">
        <f t="shared" si="3"/>
      </c>
      <c r="S107" s="176"/>
      <c r="T107" s="177"/>
      <c r="U107" s="178"/>
      <c r="V107" s="48">
        <f t="shared" si="4"/>
      </c>
      <c r="W107" s="179"/>
      <c r="X107" s="177"/>
    </row>
    <row r="108" spans="2:24" ht="22.5" customHeight="1">
      <c r="B108" s="36">
        <v>100</v>
      </c>
      <c r="C108" s="203"/>
      <c r="D108" s="170"/>
      <c r="E108" s="37"/>
      <c r="F108" s="169"/>
      <c r="G108" s="173"/>
      <c r="H108" s="173"/>
      <c r="I108" s="173"/>
      <c r="J108" s="173"/>
      <c r="K108" s="172" t="s">
        <v>190</v>
      </c>
      <c r="L108" s="59">
        <v>1</v>
      </c>
      <c r="M108" s="174"/>
      <c r="N108" s="173"/>
      <c r="O108" s="173"/>
      <c r="P108" s="156">
        <f t="shared" si="5"/>
      </c>
      <c r="Q108" s="175"/>
      <c r="R108" s="48">
        <f t="shared" si="3"/>
      </c>
      <c r="S108" s="176"/>
      <c r="T108" s="177"/>
      <c r="U108" s="178"/>
      <c r="V108" s="48">
        <f t="shared" si="4"/>
      </c>
      <c r="W108" s="179"/>
      <c r="X108" s="177"/>
    </row>
    <row r="109" spans="2:24" ht="22.5" customHeight="1">
      <c r="B109" s="36">
        <v>101</v>
      </c>
      <c r="C109" s="203"/>
      <c r="D109" s="170"/>
      <c r="E109" s="37"/>
      <c r="F109" s="169"/>
      <c r="G109" s="173"/>
      <c r="H109" s="173"/>
      <c r="I109" s="173"/>
      <c r="J109" s="173"/>
      <c r="K109" s="172" t="s">
        <v>190</v>
      </c>
      <c r="L109" s="59">
        <v>1</v>
      </c>
      <c r="M109" s="174"/>
      <c r="N109" s="173"/>
      <c r="O109" s="173"/>
      <c r="P109" s="156">
        <f t="shared" si="5"/>
      </c>
      <c r="Q109" s="175"/>
      <c r="R109" s="48">
        <f t="shared" si="3"/>
      </c>
      <c r="S109" s="176"/>
      <c r="T109" s="177"/>
      <c r="U109" s="178"/>
      <c r="V109" s="48">
        <f t="shared" si="4"/>
      </c>
      <c r="W109" s="179"/>
      <c r="X109" s="177"/>
    </row>
    <row r="110" spans="2:24" ht="22.5" customHeight="1">
      <c r="B110" s="36">
        <v>102</v>
      </c>
      <c r="C110" s="203"/>
      <c r="D110" s="170"/>
      <c r="E110" s="37"/>
      <c r="F110" s="169"/>
      <c r="G110" s="173"/>
      <c r="H110" s="173"/>
      <c r="I110" s="173"/>
      <c r="J110" s="173"/>
      <c r="K110" s="172" t="s">
        <v>190</v>
      </c>
      <c r="L110" s="59">
        <v>1</v>
      </c>
      <c r="M110" s="174"/>
      <c r="N110" s="173"/>
      <c r="O110" s="173"/>
      <c r="P110" s="156">
        <f t="shared" si="5"/>
      </c>
      <c r="Q110" s="175"/>
      <c r="R110" s="48">
        <f t="shared" si="3"/>
      </c>
      <c r="S110" s="176"/>
      <c r="T110" s="177"/>
      <c r="U110" s="178"/>
      <c r="V110" s="48">
        <f t="shared" si="4"/>
      </c>
      <c r="W110" s="179"/>
      <c r="X110" s="177"/>
    </row>
    <row r="111" spans="2:24" ht="22.5" customHeight="1">
      <c r="B111" s="36">
        <v>103</v>
      </c>
      <c r="C111" s="203"/>
      <c r="D111" s="170"/>
      <c r="E111" s="37"/>
      <c r="F111" s="169"/>
      <c r="G111" s="173"/>
      <c r="H111" s="173"/>
      <c r="I111" s="173"/>
      <c r="J111" s="173"/>
      <c r="K111" s="172" t="s">
        <v>190</v>
      </c>
      <c r="L111" s="59">
        <v>1</v>
      </c>
      <c r="M111" s="174"/>
      <c r="N111" s="173"/>
      <c r="O111" s="173"/>
      <c r="P111" s="156">
        <f t="shared" si="5"/>
      </c>
      <c r="Q111" s="175"/>
      <c r="R111" s="48">
        <f t="shared" si="3"/>
      </c>
      <c r="S111" s="176"/>
      <c r="T111" s="177"/>
      <c r="U111" s="178"/>
      <c r="V111" s="48">
        <f t="shared" si="4"/>
      </c>
      <c r="W111" s="179"/>
      <c r="X111" s="177"/>
    </row>
    <row r="112" spans="2:24" ht="22.5" customHeight="1">
      <c r="B112" s="36">
        <v>104</v>
      </c>
      <c r="C112" s="203"/>
      <c r="D112" s="170"/>
      <c r="E112" s="37"/>
      <c r="F112" s="169"/>
      <c r="G112" s="173"/>
      <c r="H112" s="173"/>
      <c r="I112" s="173"/>
      <c r="J112" s="173"/>
      <c r="K112" s="172" t="s">
        <v>190</v>
      </c>
      <c r="L112" s="59">
        <v>1</v>
      </c>
      <c r="M112" s="174"/>
      <c r="N112" s="173"/>
      <c r="O112" s="173"/>
      <c r="P112" s="156">
        <f t="shared" si="5"/>
      </c>
      <c r="Q112" s="175"/>
      <c r="R112" s="48">
        <f t="shared" si="3"/>
      </c>
      <c r="S112" s="176"/>
      <c r="T112" s="177"/>
      <c r="U112" s="178"/>
      <c r="V112" s="48">
        <f t="shared" si="4"/>
      </c>
      <c r="W112" s="179"/>
      <c r="X112" s="177"/>
    </row>
    <row r="113" spans="2:24" ht="22.5" customHeight="1">
      <c r="B113" s="36">
        <v>105</v>
      </c>
      <c r="C113" s="203"/>
      <c r="D113" s="170"/>
      <c r="E113" s="37"/>
      <c r="F113" s="169"/>
      <c r="G113" s="173"/>
      <c r="H113" s="173"/>
      <c r="I113" s="173"/>
      <c r="J113" s="173"/>
      <c r="K113" s="172" t="s">
        <v>190</v>
      </c>
      <c r="L113" s="59">
        <v>1</v>
      </c>
      <c r="M113" s="174"/>
      <c r="N113" s="173"/>
      <c r="O113" s="173"/>
      <c r="P113" s="156">
        <f t="shared" si="5"/>
      </c>
      <c r="Q113" s="175"/>
      <c r="R113" s="48">
        <f t="shared" si="3"/>
      </c>
      <c r="S113" s="176"/>
      <c r="T113" s="177"/>
      <c r="U113" s="178"/>
      <c r="V113" s="48">
        <f t="shared" si="4"/>
      </c>
      <c r="W113" s="179"/>
      <c r="X113" s="177"/>
    </row>
    <row r="114" spans="2:24" ht="22.5" customHeight="1">
      <c r="B114" s="36">
        <v>106</v>
      </c>
      <c r="C114" s="203"/>
      <c r="D114" s="170"/>
      <c r="E114" s="37"/>
      <c r="F114" s="169"/>
      <c r="G114" s="173"/>
      <c r="H114" s="173"/>
      <c r="I114" s="173"/>
      <c r="J114" s="173"/>
      <c r="K114" s="172" t="s">
        <v>190</v>
      </c>
      <c r="L114" s="59">
        <v>1</v>
      </c>
      <c r="M114" s="174"/>
      <c r="N114" s="173"/>
      <c r="O114" s="173"/>
      <c r="P114" s="156">
        <f t="shared" si="5"/>
      </c>
      <c r="Q114" s="175"/>
      <c r="R114" s="48">
        <f t="shared" si="3"/>
      </c>
      <c r="S114" s="176"/>
      <c r="T114" s="177"/>
      <c r="U114" s="178"/>
      <c r="V114" s="48">
        <f t="shared" si="4"/>
      </c>
      <c r="W114" s="179"/>
      <c r="X114" s="177"/>
    </row>
    <row r="115" spans="2:24" ht="22.5" customHeight="1">
      <c r="B115" s="36">
        <v>107</v>
      </c>
      <c r="C115" s="203"/>
      <c r="D115" s="170"/>
      <c r="E115" s="37"/>
      <c r="F115" s="169"/>
      <c r="G115" s="173"/>
      <c r="H115" s="173"/>
      <c r="I115" s="173"/>
      <c r="J115" s="173"/>
      <c r="K115" s="172" t="s">
        <v>190</v>
      </c>
      <c r="L115" s="59">
        <v>1</v>
      </c>
      <c r="M115" s="174"/>
      <c r="N115" s="173"/>
      <c r="O115" s="173"/>
      <c r="P115" s="156">
        <f t="shared" si="5"/>
      </c>
      <c r="Q115" s="175"/>
      <c r="R115" s="48">
        <f t="shared" si="3"/>
      </c>
      <c r="S115" s="176"/>
      <c r="T115" s="177"/>
      <c r="U115" s="178"/>
      <c r="V115" s="48">
        <f t="shared" si="4"/>
      </c>
      <c r="W115" s="179"/>
      <c r="X115" s="177"/>
    </row>
    <row r="116" spans="2:24" ht="22.5" customHeight="1">
      <c r="B116" s="36">
        <v>108</v>
      </c>
      <c r="C116" s="203"/>
      <c r="D116" s="170"/>
      <c r="E116" s="37"/>
      <c r="F116" s="169"/>
      <c r="G116" s="173"/>
      <c r="H116" s="173"/>
      <c r="I116" s="173"/>
      <c r="J116" s="173"/>
      <c r="K116" s="172" t="s">
        <v>190</v>
      </c>
      <c r="L116" s="59">
        <v>1</v>
      </c>
      <c r="M116" s="174"/>
      <c r="N116" s="173"/>
      <c r="O116" s="173"/>
      <c r="P116" s="156">
        <f t="shared" si="5"/>
      </c>
      <c r="Q116" s="175"/>
      <c r="R116" s="48">
        <f t="shared" si="3"/>
      </c>
      <c r="S116" s="176"/>
      <c r="T116" s="177"/>
      <c r="U116" s="178"/>
      <c r="V116" s="48">
        <f t="shared" si="4"/>
      </c>
      <c r="W116" s="179"/>
      <c r="X116" s="177"/>
    </row>
    <row r="117" spans="2:24" ht="22.5" customHeight="1">
      <c r="B117" s="36">
        <v>109</v>
      </c>
      <c r="C117" s="203"/>
      <c r="D117" s="170"/>
      <c r="E117" s="37"/>
      <c r="F117" s="169"/>
      <c r="G117" s="173"/>
      <c r="H117" s="173"/>
      <c r="I117" s="173"/>
      <c r="J117" s="173"/>
      <c r="K117" s="172" t="s">
        <v>190</v>
      </c>
      <c r="L117" s="59">
        <v>1</v>
      </c>
      <c r="M117" s="174"/>
      <c r="N117" s="173"/>
      <c r="O117" s="173"/>
      <c r="P117" s="156">
        <f t="shared" si="5"/>
      </c>
      <c r="Q117" s="175"/>
      <c r="R117" s="48">
        <f t="shared" si="3"/>
      </c>
      <c r="S117" s="176"/>
      <c r="T117" s="177"/>
      <c r="U117" s="178"/>
      <c r="V117" s="48">
        <f t="shared" si="4"/>
      </c>
      <c r="W117" s="179"/>
      <c r="X117" s="177"/>
    </row>
    <row r="118" spans="2:24" ht="22.5" customHeight="1">
      <c r="B118" s="36">
        <v>110</v>
      </c>
      <c r="C118" s="203"/>
      <c r="D118" s="170"/>
      <c r="E118" s="37"/>
      <c r="F118" s="169"/>
      <c r="G118" s="173"/>
      <c r="H118" s="173"/>
      <c r="I118" s="173"/>
      <c r="J118" s="173"/>
      <c r="K118" s="172" t="s">
        <v>190</v>
      </c>
      <c r="L118" s="59">
        <v>1</v>
      </c>
      <c r="M118" s="174"/>
      <c r="N118" s="173"/>
      <c r="O118" s="173"/>
      <c r="P118" s="156">
        <f t="shared" si="5"/>
      </c>
      <c r="Q118" s="175"/>
      <c r="R118" s="48">
        <f t="shared" si="3"/>
      </c>
      <c r="S118" s="176"/>
      <c r="T118" s="177"/>
      <c r="U118" s="178"/>
      <c r="V118" s="48">
        <f t="shared" si="4"/>
      </c>
      <c r="W118" s="179"/>
      <c r="X118" s="177"/>
    </row>
    <row r="119" spans="2:24" ht="22.5" customHeight="1">
      <c r="B119" s="36">
        <v>111</v>
      </c>
      <c r="C119" s="203"/>
      <c r="D119" s="170"/>
      <c r="E119" s="37"/>
      <c r="F119" s="169"/>
      <c r="G119" s="173"/>
      <c r="H119" s="173"/>
      <c r="I119" s="173"/>
      <c r="J119" s="173"/>
      <c r="K119" s="172" t="s">
        <v>190</v>
      </c>
      <c r="L119" s="59">
        <v>1</v>
      </c>
      <c r="M119" s="174"/>
      <c r="N119" s="173"/>
      <c r="O119" s="173"/>
      <c r="P119" s="156">
        <f t="shared" si="5"/>
      </c>
      <c r="Q119" s="175"/>
      <c r="R119" s="48">
        <f t="shared" si="3"/>
      </c>
      <c r="S119" s="176"/>
      <c r="T119" s="177"/>
      <c r="U119" s="178"/>
      <c r="V119" s="48">
        <f t="shared" si="4"/>
      </c>
      <c r="W119" s="179"/>
      <c r="X119" s="177"/>
    </row>
    <row r="120" spans="2:24" ht="22.5" customHeight="1">
      <c r="B120" s="36">
        <v>112</v>
      </c>
      <c r="C120" s="203"/>
      <c r="D120" s="170"/>
      <c r="E120" s="37"/>
      <c r="F120" s="169"/>
      <c r="G120" s="173"/>
      <c r="H120" s="173"/>
      <c r="I120" s="173"/>
      <c r="J120" s="173"/>
      <c r="K120" s="172" t="s">
        <v>190</v>
      </c>
      <c r="L120" s="59">
        <v>1</v>
      </c>
      <c r="M120" s="174"/>
      <c r="N120" s="173"/>
      <c r="O120" s="173"/>
      <c r="P120" s="156">
        <f t="shared" si="5"/>
      </c>
      <c r="Q120" s="175"/>
      <c r="R120" s="48">
        <f t="shared" si="3"/>
      </c>
      <c r="S120" s="176"/>
      <c r="T120" s="177"/>
      <c r="U120" s="178"/>
      <c r="V120" s="48">
        <f t="shared" si="4"/>
      </c>
      <c r="W120" s="179"/>
      <c r="X120" s="177"/>
    </row>
    <row r="121" spans="2:24" ht="22.5" customHeight="1">
      <c r="B121" s="36">
        <v>113</v>
      </c>
      <c r="C121" s="203"/>
      <c r="D121" s="170"/>
      <c r="E121" s="37"/>
      <c r="F121" s="169"/>
      <c r="G121" s="173"/>
      <c r="H121" s="173"/>
      <c r="I121" s="173"/>
      <c r="J121" s="173"/>
      <c r="K121" s="172" t="s">
        <v>190</v>
      </c>
      <c r="L121" s="59">
        <v>1</v>
      </c>
      <c r="M121" s="174"/>
      <c r="N121" s="173"/>
      <c r="O121" s="173"/>
      <c r="P121" s="156">
        <f t="shared" si="5"/>
      </c>
      <c r="Q121" s="175"/>
      <c r="R121" s="48">
        <f t="shared" si="3"/>
      </c>
      <c r="S121" s="176"/>
      <c r="T121" s="177"/>
      <c r="U121" s="178"/>
      <c r="V121" s="48">
        <f t="shared" si="4"/>
      </c>
      <c r="W121" s="179"/>
      <c r="X121" s="177"/>
    </row>
    <row r="122" spans="2:24" ht="22.5" customHeight="1">
      <c r="B122" s="36">
        <v>114</v>
      </c>
      <c r="C122" s="203"/>
      <c r="D122" s="170"/>
      <c r="E122" s="37"/>
      <c r="F122" s="169"/>
      <c r="G122" s="173"/>
      <c r="H122" s="173"/>
      <c r="I122" s="173"/>
      <c r="J122" s="173"/>
      <c r="K122" s="172" t="s">
        <v>190</v>
      </c>
      <c r="L122" s="59">
        <v>1</v>
      </c>
      <c r="M122" s="174"/>
      <c r="N122" s="173"/>
      <c r="O122" s="173"/>
      <c r="P122" s="156">
        <f t="shared" si="5"/>
      </c>
      <c r="Q122" s="175"/>
      <c r="R122" s="48">
        <f t="shared" si="3"/>
      </c>
      <c r="S122" s="176"/>
      <c r="T122" s="177"/>
      <c r="U122" s="178"/>
      <c r="V122" s="48">
        <f t="shared" si="4"/>
      </c>
      <c r="W122" s="179"/>
      <c r="X122" s="177"/>
    </row>
    <row r="123" spans="2:24" ht="22.5" customHeight="1">
      <c r="B123" s="36">
        <v>115</v>
      </c>
      <c r="C123" s="203"/>
      <c r="D123" s="170"/>
      <c r="E123" s="37"/>
      <c r="F123" s="169"/>
      <c r="G123" s="173"/>
      <c r="H123" s="173"/>
      <c r="I123" s="173"/>
      <c r="J123" s="173"/>
      <c r="K123" s="172" t="s">
        <v>190</v>
      </c>
      <c r="L123" s="59">
        <v>1</v>
      </c>
      <c r="M123" s="174"/>
      <c r="N123" s="173"/>
      <c r="O123" s="173"/>
      <c r="P123" s="156">
        <f t="shared" si="5"/>
      </c>
      <c r="Q123" s="175"/>
      <c r="R123" s="48">
        <f t="shared" si="3"/>
      </c>
      <c r="S123" s="176"/>
      <c r="T123" s="177"/>
      <c r="U123" s="178"/>
      <c r="V123" s="48">
        <f t="shared" si="4"/>
      </c>
      <c r="W123" s="179"/>
      <c r="X123" s="177"/>
    </row>
    <row r="124" spans="2:24" ht="22.5" customHeight="1">
      <c r="B124" s="36">
        <v>116</v>
      </c>
      <c r="C124" s="203"/>
      <c r="D124" s="170"/>
      <c r="E124" s="37"/>
      <c r="F124" s="169"/>
      <c r="G124" s="173"/>
      <c r="H124" s="173"/>
      <c r="I124" s="173"/>
      <c r="J124" s="173"/>
      <c r="K124" s="172" t="s">
        <v>190</v>
      </c>
      <c r="L124" s="59">
        <v>1</v>
      </c>
      <c r="M124" s="174"/>
      <c r="N124" s="173"/>
      <c r="O124" s="173"/>
      <c r="P124" s="156">
        <f t="shared" si="5"/>
      </c>
      <c r="Q124" s="175"/>
      <c r="R124" s="48">
        <f t="shared" si="3"/>
      </c>
      <c r="S124" s="176"/>
      <c r="T124" s="177"/>
      <c r="U124" s="178"/>
      <c r="V124" s="48">
        <f t="shared" si="4"/>
      </c>
      <c r="W124" s="179"/>
      <c r="X124" s="177"/>
    </row>
    <row r="125" spans="2:24" ht="22.5" customHeight="1">
      <c r="B125" s="36">
        <v>117</v>
      </c>
      <c r="C125" s="203"/>
      <c r="D125" s="170"/>
      <c r="E125" s="37"/>
      <c r="F125" s="169"/>
      <c r="G125" s="173"/>
      <c r="H125" s="173"/>
      <c r="I125" s="173"/>
      <c r="J125" s="173"/>
      <c r="K125" s="172" t="s">
        <v>190</v>
      </c>
      <c r="L125" s="59">
        <v>1</v>
      </c>
      <c r="M125" s="174"/>
      <c r="N125" s="173"/>
      <c r="O125" s="173"/>
      <c r="P125" s="156">
        <f t="shared" si="5"/>
      </c>
      <c r="Q125" s="175"/>
      <c r="R125" s="48">
        <f t="shared" si="3"/>
      </c>
      <c r="S125" s="176"/>
      <c r="T125" s="177"/>
      <c r="U125" s="178"/>
      <c r="V125" s="48">
        <f t="shared" si="4"/>
      </c>
      <c r="W125" s="179"/>
      <c r="X125" s="177"/>
    </row>
    <row r="126" spans="2:24" ht="22.5" customHeight="1">
      <c r="B126" s="36">
        <v>118</v>
      </c>
      <c r="C126" s="203"/>
      <c r="D126" s="170"/>
      <c r="E126" s="37"/>
      <c r="F126" s="169"/>
      <c r="G126" s="173"/>
      <c r="H126" s="173"/>
      <c r="I126" s="173"/>
      <c r="J126" s="173"/>
      <c r="K126" s="172" t="s">
        <v>190</v>
      </c>
      <c r="L126" s="59">
        <v>1</v>
      </c>
      <c r="M126" s="174"/>
      <c r="N126" s="173"/>
      <c r="O126" s="173"/>
      <c r="P126" s="156">
        <f t="shared" si="5"/>
      </c>
      <c r="Q126" s="175"/>
      <c r="R126" s="48">
        <f t="shared" si="3"/>
      </c>
      <c r="S126" s="176"/>
      <c r="T126" s="177"/>
      <c r="U126" s="178"/>
      <c r="V126" s="48">
        <f t="shared" si="4"/>
      </c>
      <c r="W126" s="179"/>
      <c r="X126" s="177"/>
    </row>
    <row r="127" spans="2:24" ht="22.5" customHeight="1">
      <c r="B127" s="36">
        <v>119</v>
      </c>
      <c r="C127" s="203"/>
      <c r="D127" s="170"/>
      <c r="E127" s="37"/>
      <c r="F127" s="169"/>
      <c r="G127" s="173"/>
      <c r="H127" s="173"/>
      <c r="I127" s="173"/>
      <c r="J127" s="173"/>
      <c r="K127" s="172" t="s">
        <v>190</v>
      </c>
      <c r="L127" s="59">
        <v>1</v>
      </c>
      <c r="M127" s="174"/>
      <c r="N127" s="173"/>
      <c r="O127" s="173"/>
      <c r="P127" s="156">
        <f t="shared" si="5"/>
      </c>
      <c r="Q127" s="175"/>
      <c r="R127" s="48">
        <f t="shared" si="3"/>
      </c>
      <c r="S127" s="176"/>
      <c r="T127" s="177"/>
      <c r="U127" s="178"/>
      <c r="V127" s="48">
        <f t="shared" si="4"/>
      </c>
      <c r="W127" s="179"/>
      <c r="X127" s="177"/>
    </row>
    <row r="128" spans="2:24" ht="22.5" customHeight="1">
      <c r="B128" s="36">
        <v>120</v>
      </c>
      <c r="C128" s="203"/>
      <c r="D128" s="170"/>
      <c r="E128" s="37"/>
      <c r="F128" s="169"/>
      <c r="G128" s="173"/>
      <c r="H128" s="173"/>
      <c r="I128" s="173"/>
      <c r="J128" s="173"/>
      <c r="K128" s="172" t="s">
        <v>190</v>
      </c>
      <c r="L128" s="59">
        <v>1</v>
      </c>
      <c r="M128" s="174"/>
      <c r="N128" s="173"/>
      <c r="O128" s="173"/>
      <c r="P128" s="156">
        <f t="shared" si="5"/>
      </c>
      <c r="Q128" s="175"/>
      <c r="R128" s="48">
        <f t="shared" si="3"/>
      </c>
      <c r="S128" s="176"/>
      <c r="T128" s="177"/>
      <c r="U128" s="178"/>
      <c r="V128" s="48">
        <f t="shared" si="4"/>
      </c>
      <c r="W128" s="179"/>
      <c r="X128" s="177"/>
    </row>
    <row r="129" spans="2:24" ht="22.5" customHeight="1">
      <c r="B129" s="36">
        <v>121</v>
      </c>
      <c r="C129" s="203"/>
      <c r="D129" s="170"/>
      <c r="E129" s="37"/>
      <c r="F129" s="169"/>
      <c r="G129" s="173"/>
      <c r="H129" s="173"/>
      <c r="I129" s="173"/>
      <c r="J129" s="173"/>
      <c r="K129" s="172" t="s">
        <v>190</v>
      </c>
      <c r="L129" s="59">
        <v>1</v>
      </c>
      <c r="M129" s="174"/>
      <c r="N129" s="173"/>
      <c r="O129" s="173"/>
      <c r="P129" s="156">
        <f t="shared" si="5"/>
      </c>
      <c r="Q129" s="175"/>
      <c r="R129" s="48">
        <f t="shared" si="3"/>
      </c>
      <c r="S129" s="176"/>
      <c r="T129" s="177"/>
      <c r="U129" s="178"/>
      <c r="V129" s="48">
        <f t="shared" si="4"/>
      </c>
      <c r="W129" s="179"/>
      <c r="X129" s="177"/>
    </row>
    <row r="130" spans="2:24" ht="22.5" customHeight="1">
      <c r="B130" s="36">
        <v>122</v>
      </c>
      <c r="C130" s="203"/>
      <c r="D130" s="170"/>
      <c r="E130" s="37"/>
      <c r="F130" s="169"/>
      <c r="G130" s="173"/>
      <c r="H130" s="173"/>
      <c r="I130" s="173"/>
      <c r="J130" s="173"/>
      <c r="K130" s="172" t="s">
        <v>190</v>
      </c>
      <c r="L130" s="59">
        <v>1</v>
      </c>
      <c r="M130" s="174"/>
      <c r="N130" s="173"/>
      <c r="O130" s="173"/>
      <c r="P130" s="156">
        <f t="shared" si="5"/>
      </c>
      <c r="Q130" s="175"/>
      <c r="R130" s="48">
        <f t="shared" si="3"/>
      </c>
      <c r="S130" s="176"/>
      <c r="T130" s="177"/>
      <c r="U130" s="178"/>
      <c r="V130" s="48">
        <f t="shared" si="4"/>
      </c>
      <c r="W130" s="179"/>
      <c r="X130" s="177"/>
    </row>
    <row r="131" spans="2:24" ht="22.5" customHeight="1">
      <c r="B131" s="36">
        <v>123</v>
      </c>
      <c r="C131" s="203"/>
      <c r="D131" s="170"/>
      <c r="E131" s="37"/>
      <c r="F131" s="169"/>
      <c r="G131" s="173"/>
      <c r="H131" s="173"/>
      <c r="I131" s="173"/>
      <c r="J131" s="173"/>
      <c r="K131" s="172" t="s">
        <v>190</v>
      </c>
      <c r="L131" s="59">
        <v>1</v>
      </c>
      <c r="M131" s="174"/>
      <c r="N131" s="173"/>
      <c r="O131" s="173"/>
      <c r="P131" s="156">
        <f t="shared" si="5"/>
      </c>
      <c r="Q131" s="175"/>
      <c r="R131" s="48">
        <f t="shared" si="3"/>
      </c>
      <c r="S131" s="176"/>
      <c r="T131" s="177"/>
      <c r="U131" s="178"/>
      <c r="V131" s="48">
        <f t="shared" si="4"/>
      </c>
      <c r="W131" s="179"/>
      <c r="X131" s="177"/>
    </row>
    <row r="132" spans="2:24" ht="22.5" customHeight="1">
      <c r="B132" s="36">
        <v>124</v>
      </c>
      <c r="C132" s="203"/>
      <c r="D132" s="170"/>
      <c r="E132" s="37"/>
      <c r="F132" s="169"/>
      <c r="G132" s="173"/>
      <c r="H132" s="173"/>
      <c r="I132" s="173"/>
      <c r="J132" s="173"/>
      <c r="K132" s="172" t="s">
        <v>190</v>
      </c>
      <c r="L132" s="59">
        <v>1</v>
      </c>
      <c r="M132" s="174"/>
      <c r="N132" s="173"/>
      <c r="O132" s="173"/>
      <c r="P132" s="156">
        <f t="shared" si="5"/>
      </c>
      <c r="Q132" s="175"/>
      <c r="R132" s="48">
        <f t="shared" si="3"/>
      </c>
      <c r="S132" s="176"/>
      <c r="T132" s="177"/>
      <c r="U132" s="178"/>
      <c r="V132" s="48">
        <f t="shared" si="4"/>
      </c>
      <c r="W132" s="179"/>
      <c r="X132" s="177"/>
    </row>
    <row r="133" spans="2:24" ht="22.5" customHeight="1">
      <c r="B133" s="36">
        <v>125</v>
      </c>
      <c r="C133" s="203"/>
      <c r="D133" s="170"/>
      <c r="E133" s="37"/>
      <c r="F133" s="169"/>
      <c r="G133" s="173"/>
      <c r="H133" s="173"/>
      <c r="I133" s="173"/>
      <c r="J133" s="173"/>
      <c r="K133" s="172" t="s">
        <v>190</v>
      </c>
      <c r="L133" s="59">
        <v>1</v>
      </c>
      <c r="M133" s="174"/>
      <c r="N133" s="173"/>
      <c r="O133" s="173"/>
      <c r="P133" s="156">
        <f t="shared" si="5"/>
      </c>
      <c r="Q133" s="175"/>
      <c r="R133" s="48">
        <f t="shared" si="3"/>
      </c>
      <c r="S133" s="176"/>
      <c r="T133" s="177"/>
      <c r="U133" s="178"/>
      <c r="V133" s="48">
        <f t="shared" si="4"/>
      </c>
      <c r="W133" s="179"/>
      <c r="X133" s="177"/>
    </row>
    <row r="134" spans="2:24" ht="22.5" customHeight="1">
      <c r="B134" s="36">
        <v>126</v>
      </c>
      <c r="C134" s="203"/>
      <c r="D134" s="170"/>
      <c r="E134" s="37"/>
      <c r="F134" s="169"/>
      <c r="G134" s="173"/>
      <c r="H134" s="173"/>
      <c r="I134" s="173"/>
      <c r="J134" s="173"/>
      <c r="K134" s="172" t="s">
        <v>190</v>
      </c>
      <c r="L134" s="59">
        <v>1</v>
      </c>
      <c r="M134" s="174"/>
      <c r="N134" s="173"/>
      <c r="O134" s="173"/>
      <c r="P134" s="156">
        <f t="shared" si="5"/>
      </c>
      <c r="Q134" s="175"/>
      <c r="R134" s="48">
        <f t="shared" si="3"/>
      </c>
      <c r="S134" s="176"/>
      <c r="T134" s="177"/>
      <c r="U134" s="178"/>
      <c r="V134" s="48">
        <f t="shared" si="4"/>
      </c>
      <c r="W134" s="179"/>
      <c r="X134" s="177"/>
    </row>
    <row r="135" spans="2:24" ht="22.5" customHeight="1">
      <c r="B135" s="36">
        <v>127</v>
      </c>
      <c r="C135" s="203"/>
      <c r="D135" s="170"/>
      <c r="E135" s="37"/>
      <c r="F135" s="169"/>
      <c r="G135" s="173"/>
      <c r="H135" s="173"/>
      <c r="I135" s="173"/>
      <c r="J135" s="173"/>
      <c r="K135" s="172" t="s">
        <v>190</v>
      </c>
      <c r="L135" s="59">
        <v>1</v>
      </c>
      <c r="M135" s="174"/>
      <c r="N135" s="173"/>
      <c r="O135" s="173"/>
      <c r="P135" s="156">
        <f t="shared" si="5"/>
      </c>
      <c r="Q135" s="175"/>
      <c r="R135" s="48">
        <f t="shared" si="3"/>
      </c>
      <c r="S135" s="176"/>
      <c r="T135" s="177"/>
      <c r="U135" s="178"/>
      <c r="V135" s="48">
        <f t="shared" si="4"/>
      </c>
      <c r="W135" s="179"/>
      <c r="X135" s="177"/>
    </row>
    <row r="136" spans="2:24" ht="22.5" customHeight="1">
      <c r="B136" s="36">
        <v>128</v>
      </c>
      <c r="C136" s="203"/>
      <c r="D136" s="170"/>
      <c r="E136" s="37"/>
      <c r="F136" s="169"/>
      <c r="G136" s="173"/>
      <c r="H136" s="173"/>
      <c r="I136" s="173"/>
      <c r="J136" s="173"/>
      <c r="K136" s="172" t="s">
        <v>190</v>
      </c>
      <c r="L136" s="59">
        <v>1</v>
      </c>
      <c r="M136" s="174"/>
      <c r="N136" s="173"/>
      <c r="O136" s="173"/>
      <c r="P136" s="156">
        <f t="shared" si="5"/>
      </c>
      <c r="Q136" s="175"/>
      <c r="R136" s="48">
        <f t="shared" si="3"/>
      </c>
      <c r="S136" s="176"/>
      <c r="T136" s="177"/>
      <c r="U136" s="178"/>
      <c r="V136" s="48">
        <f t="shared" si="4"/>
      </c>
      <c r="W136" s="179"/>
      <c r="X136" s="177"/>
    </row>
    <row r="137" spans="2:24" ht="22.5" customHeight="1">
      <c r="B137" s="36">
        <v>129</v>
      </c>
      <c r="C137" s="203"/>
      <c r="D137" s="170"/>
      <c r="E137" s="37"/>
      <c r="F137" s="169"/>
      <c r="G137" s="173"/>
      <c r="H137" s="173"/>
      <c r="I137" s="173"/>
      <c r="J137" s="173"/>
      <c r="K137" s="172" t="s">
        <v>190</v>
      </c>
      <c r="L137" s="59">
        <v>1</v>
      </c>
      <c r="M137" s="174"/>
      <c r="N137" s="173"/>
      <c r="O137" s="173"/>
      <c r="P137" s="156">
        <f t="shared" si="5"/>
      </c>
      <c r="Q137" s="175"/>
      <c r="R137" s="48">
        <f aca="true" t="shared" si="6" ref="R137:R200">IF(Q137="","",VLOOKUP(Q137,$Z$9:$AA$40,2,))</f>
      </c>
      <c r="S137" s="176"/>
      <c r="T137" s="177"/>
      <c r="U137" s="178"/>
      <c r="V137" s="48">
        <f aca="true" t="shared" si="7" ref="V137:V200">IF(U137="","",VLOOKUP(U137,$Z$9:$AA$40,2,))</f>
      </c>
      <c r="W137" s="179"/>
      <c r="X137" s="177"/>
    </row>
    <row r="138" spans="2:24" ht="22.5" customHeight="1">
      <c r="B138" s="36">
        <v>130</v>
      </c>
      <c r="C138" s="203"/>
      <c r="D138" s="170"/>
      <c r="E138" s="37"/>
      <c r="F138" s="169"/>
      <c r="G138" s="173"/>
      <c r="H138" s="173"/>
      <c r="I138" s="173"/>
      <c r="J138" s="173"/>
      <c r="K138" s="172" t="s">
        <v>190</v>
      </c>
      <c r="L138" s="59">
        <v>1</v>
      </c>
      <c r="M138" s="174"/>
      <c r="N138" s="173"/>
      <c r="O138" s="173"/>
      <c r="P138" s="156">
        <f aca="true" t="shared" si="8" ref="P138:P201">IF(G138="","",$B$3)</f>
      </c>
      <c r="Q138" s="175"/>
      <c r="R138" s="48">
        <f t="shared" si="6"/>
      </c>
      <c r="S138" s="176"/>
      <c r="T138" s="177"/>
      <c r="U138" s="178"/>
      <c r="V138" s="48">
        <f t="shared" si="7"/>
      </c>
      <c r="W138" s="179"/>
      <c r="X138" s="177"/>
    </row>
    <row r="139" spans="2:24" ht="22.5" customHeight="1">
      <c r="B139" s="36">
        <v>131</v>
      </c>
      <c r="C139" s="203"/>
      <c r="D139" s="170"/>
      <c r="E139" s="37"/>
      <c r="F139" s="169"/>
      <c r="G139" s="173"/>
      <c r="H139" s="173"/>
      <c r="I139" s="173"/>
      <c r="J139" s="173"/>
      <c r="K139" s="172" t="s">
        <v>190</v>
      </c>
      <c r="L139" s="59">
        <v>1</v>
      </c>
      <c r="M139" s="174"/>
      <c r="N139" s="173"/>
      <c r="O139" s="173"/>
      <c r="P139" s="156">
        <f t="shared" si="8"/>
      </c>
      <c r="Q139" s="175"/>
      <c r="R139" s="48">
        <f t="shared" si="6"/>
      </c>
      <c r="S139" s="176"/>
      <c r="T139" s="177"/>
      <c r="U139" s="178"/>
      <c r="V139" s="48">
        <f t="shared" si="7"/>
      </c>
      <c r="W139" s="179"/>
      <c r="X139" s="177"/>
    </row>
    <row r="140" spans="2:24" ht="22.5" customHeight="1">
      <c r="B140" s="36">
        <v>132</v>
      </c>
      <c r="C140" s="203"/>
      <c r="D140" s="170"/>
      <c r="E140" s="37"/>
      <c r="F140" s="169"/>
      <c r="G140" s="173"/>
      <c r="H140" s="173"/>
      <c r="I140" s="173"/>
      <c r="J140" s="173"/>
      <c r="K140" s="172" t="s">
        <v>190</v>
      </c>
      <c r="L140" s="59">
        <v>1</v>
      </c>
      <c r="M140" s="174"/>
      <c r="N140" s="173"/>
      <c r="O140" s="173"/>
      <c r="P140" s="156">
        <f t="shared" si="8"/>
      </c>
      <c r="Q140" s="175"/>
      <c r="R140" s="48">
        <f t="shared" si="6"/>
      </c>
      <c r="S140" s="176"/>
      <c r="T140" s="177"/>
      <c r="U140" s="178"/>
      <c r="V140" s="48">
        <f t="shared" si="7"/>
      </c>
      <c r="W140" s="179"/>
      <c r="X140" s="177"/>
    </row>
    <row r="141" spans="2:24" ht="22.5" customHeight="1">
      <c r="B141" s="36">
        <v>133</v>
      </c>
      <c r="C141" s="203"/>
      <c r="D141" s="170"/>
      <c r="E141" s="37"/>
      <c r="F141" s="169"/>
      <c r="G141" s="173"/>
      <c r="H141" s="173"/>
      <c r="I141" s="173"/>
      <c r="J141" s="173"/>
      <c r="K141" s="172" t="s">
        <v>190</v>
      </c>
      <c r="L141" s="59">
        <v>1</v>
      </c>
      <c r="M141" s="174"/>
      <c r="N141" s="173"/>
      <c r="O141" s="173"/>
      <c r="P141" s="156">
        <f t="shared" si="8"/>
      </c>
      <c r="Q141" s="175"/>
      <c r="R141" s="48">
        <f t="shared" si="6"/>
      </c>
      <c r="S141" s="176"/>
      <c r="T141" s="177"/>
      <c r="U141" s="178"/>
      <c r="V141" s="48">
        <f t="shared" si="7"/>
      </c>
      <c r="W141" s="179"/>
      <c r="X141" s="177"/>
    </row>
    <row r="142" spans="2:24" ht="22.5" customHeight="1">
      <c r="B142" s="36">
        <v>134</v>
      </c>
      <c r="C142" s="203"/>
      <c r="D142" s="170"/>
      <c r="E142" s="37"/>
      <c r="F142" s="169"/>
      <c r="G142" s="173"/>
      <c r="H142" s="173"/>
      <c r="I142" s="173"/>
      <c r="J142" s="173"/>
      <c r="K142" s="172" t="s">
        <v>190</v>
      </c>
      <c r="L142" s="59">
        <v>1</v>
      </c>
      <c r="M142" s="174"/>
      <c r="N142" s="173"/>
      <c r="O142" s="173"/>
      <c r="P142" s="156">
        <f t="shared" si="8"/>
      </c>
      <c r="Q142" s="175"/>
      <c r="R142" s="48">
        <f t="shared" si="6"/>
      </c>
      <c r="S142" s="176"/>
      <c r="T142" s="177"/>
      <c r="U142" s="178"/>
      <c r="V142" s="48">
        <f t="shared" si="7"/>
      </c>
      <c r="W142" s="179"/>
      <c r="X142" s="177"/>
    </row>
    <row r="143" spans="2:24" ht="22.5" customHeight="1">
      <c r="B143" s="36">
        <v>135</v>
      </c>
      <c r="C143" s="203"/>
      <c r="D143" s="170"/>
      <c r="E143" s="37"/>
      <c r="F143" s="169"/>
      <c r="G143" s="173"/>
      <c r="H143" s="173"/>
      <c r="I143" s="173"/>
      <c r="J143" s="173"/>
      <c r="K143" s="172" t="s">
        <v>190</v>
      </c>
      <c r="L143" s="59">
        <v>1</v>
      </c>
      <c r="M143" s="174"/>
      <c r="N143" s="173"/>
      <c r="O143" s="173"/>
      <c r="P143" s="156">
        <f t="shared" si="8"/>
      </c>
      <c r="Q143" s="175"/>
      <c r="R143" s="48">
        <f t="shared" si="6"/>
      </c>
      <c r="S143" s="176"/>
      <c r="T143" s="177"/>
      <c r="U143" s="178"/>
      <c r="V143" s="48">
        <f t="shared" si="7"/>
      </c>
      <c r="W143" s="179"/>
      <c r="X143" s="177"/>
    </row>
    <row r="144" spans="2:24" ht="22.5" customHeight="1">
      <c r="B144" s="36">
        <v>136</v>
      </c>
      <c r="C144" s="203"/>
      <c r="D144" s="170"/>
      <c r="E144" s="37"/>
      <c r="F144" s="169"/>
      <c r="G144" s="173"/>
      <c r="H144" s="173"/>
      <c r="I144" s="173"/>
      <c r="J144" s="173"/>
      <c r="K144" s="172" t="s">
        <v>190</v>
      </c>
      <c r="L144" s="59">
        <v>1</v>
      </c>
      <c r="M144" s="174"/>
      <c r="N144" s="173"/>
      <c r="O144" s="173"/>
      <c r="P144" s="156">
        <f t="shared" si="8"/>
      </c>
      <c r="Q144" s="175"/>
      <c r="R144" s="48">
        <f t="shared" si="6"/>
      </c>
      <c r="S144" s="176"/>
      <c r="T144" s="177"/>
      <c r="U144" s="178"/>
      <c r="V144" s="48">
        <f t="shared" si="7"/>
      </c>
      <c r="W144" s="179"/>
      <c r="X144" s="177"/>
    </row>
    <row r="145" spans="2:24" ht="22.5" customHeight="1">
      <c r="B145" s="36">
        <v>137</v>
      </c>
      <c r="C145" s="203"/>
      <c r="D145" s="170"/>
      <c r="E145" s="37"/>
      <c r="F145" s="169"/>
      <c r="G145" s="173"/>
      <c r="H145" s="173"/>
      <c r="I145" s="173"/>
      <c r="J145" s="173"/>
      <c r="K145" s="172" t="s">
        <v>190</v>
      </c>
      <c r="L145" s="59">
        <v>1</v>
      </c>
      <c r="M145" s="174"/>
      <c r="N145" s="173"/>
      <c r="O145" s="173"/>
      <c r="P145" s="156">
        <f t="shared" si="8"/>
      </c>
      <c r="Q145" s="175"/>
      <c r="R145" s="48">
        <f t="shared" si="6"/>
      </c>
      <c r="S145" s="176"/>
      <c r="T145" s="177"/>
      <c r="U145" s="178"/>
      <c r="V145" s="48">
        <f t="shared" si="7"/>
      </c>
      <c r="W145" s="179"/>
      <c r="X145" s="177"/>
    </row>
    <row r="146" spans="2:24" ht="22.5" customHeight="1">
      <c r="B146" s="36">
        <v>138</v>
      </c>
      <c r="C146" s="203"/>
      <c r="D146" s="170"/>
      <c r="E146" s="37"/>
      <c r="F146" s="169"/>
      <c r="G146" s="173"/>
      <c r="H146" s="173"/>
      <c r="I146" s="173"/>
      <c r="J146" s="173"/>
      <c r="K146" s="172" t="s">
        <v>190</v>
      </c>
      <c r="L146" s="59">
        <v>1</v>
      </c>
      <c r="M146" s="174"/>
      <c r="N146" s="173"/>
      <c r="O146" s="173"/>
      <c r="P146" s="156">
        <f t="shared" si="8"/>
      </c>
      <c r="Q146" s="175"/>
      <c r="R146" s="48">
        <f t="shared" si="6"/>
      </c>
      <c r="S146" s="176"/>
      <c r="T146" s="177"/>
      <c r="U146" s="178"/>
      <c r="V146" s="48">
        <f t="shared" si="7"/>
      </c>
      <c r="W146" s="179"/>
      <c r="X146" s="177"/>
    </row>
    <row r="147" spans="2:24" ht="22.5" customHeight="1">
      <c r="B147" s="36">
        <v>139</v>
      </c>
      <c r="C147" s="203"/>
      <c r="D147" s="170"/>
      <c r="E147" s="37"/>
      <c r="F147" s="169"/>
      <c r="G147" s="173"/>
      <c r="H147" s="173"/>
      <c r="I147" s="173"/>
      <c r="J147" s="173"/>
      <c r="K147" s="172" t="s">
        <v>190</v>
      </c>
      <c r="L147" s="59">
        <v>1</v>
      </c>
      <c r="M147" s="174"/>
      <c r="N147" s="173"/>
      <c r="O147" s="173"/>
      <c r="P147" s="156">
        <f t="shared" si="8"/>
      </c>
      <c r="Q147" s="175"/>
      <c r="R147" s="48">
        <f t="shared" si="6"/>
      </c>
      <c r="S147" s="176"/>
      <c r="T147" s="177"/>
      <c r="U147" s="178"/>
      <c r="V147" s="48">
        <f t="shared" si="7"/>
      </c>
      <c r="W147" s="179"/>
      <c r="X147" s="177"/>
    </row>
    <row r="148" spans="2:24" ht="22.5" customHeight="1">
      <c r="B148" s="36">
        <v>140</v>
      </c>
      <c r="C148" s="203"/>
      <c r="D148" s="170"/>
      <c r="E148" s="37"/>
      <c r="F148" s="169"/>
      <c r="G148" s="173"/>
      <c r="H148" s="173"/>
      <c r="I148" s="173"/>
      <c r="J148" s="173"/>
      <c r="K148" s="172" t="s">
        <v>190</v>
      </c>
      <c r="L148" s="59">
        <v>1</v>
      </c>
      <c r="M148" s="174"/>
      <c r="N148" s="173"/>
      <c r="O148" s="173"/>
      <c r="P148" s="156">
        <f t="shared" si="8"/>
      </c>
      <c r="Q148" s="175"/>
      <c r="R148" s="48">
        <f t="shared" si="6"/>
      </c>
      <c r="S148" s="176"/>
      <c r="T148" s="177"/>
      <c r="U148" s="178"/>
      <c r="V148" s="48">
        <f t="shared" si="7"/>
      </c>
      <c r="W148" s="179"/>
      <c r="X148" s="177"/>
    </row>
    <row r="149" spans="2:24" ht="22.5" customHeight="1">
      <c r="B149" s="36">
        <v>141</v>
      </c>
      <c r="C149" s="203"/>
      <c r="D149" s="170"/>
      <c r="E149" s="37"/>
      <c r="F149" s="169"/>
      <c r="G149" s="173"/>
      <c r="H149" s="173"/>
      <c r="I149" s="173"/>
      <c r="J149" s="173"/>
      <c r="K149" s="172" t="s">
        <v>190</v>
      </c>
      <c r="L149" s="59">
        <v>1</v>
      </c>
      <c r="M149" s="174"/>
      <c r="N149" s="173"/>
      <c r="O149" s="173"/>
      <c r="P149" s="156">
        <f t="shared" si="8"/>
      </c>
      <c r="Q149" s="175"/>
      <c r="R149" s="48">
        <f t="shared" si="6"/>
      </c>
      <c r="S149" s="176"/>
      <c r="T149" s="177"/>
      <c r="U149" s="178"/>
      <c r="V149" s="48">
        <f t="shared" si="7"/>
      </c>
      <c r="W149" s="179"/>
      <c r="X149" s="177"/>
    </row>
    <row r="150" spans="2:24" ht="22.5" customHeight="1">
      <c r="B150" s="36">
        <v>142</v>
      </c>
      <c r="C150" s="203"/>
      <c r="D150" s="170"/>
      <c r="E150" s="37"/>
      <c r="F150" s="169"/>
      <c r="G150" s="173"/>
      <c r="H150" s="173"/>
      <c r="I150" s="173"/>
      <c r="J150" s="173"/>
      <c r="K150" s="172" t="s">
        <v>190</v>
      </c>
      <c r="L150" s="59">
        <v>1</v>
      </c>
      <c r="M150" s="174"/>
      <c r="N150" s="173"/>
      <c r="O150" s="173"/>
      <c r="P150" s="156">
        <f t="shared" si="8"/>
      </c>
      <c r="Q150" s="175"/>
      <c r="R150" s="48">
        <f t="shared" si="6"/>
      </c>
      <c r="S150" s="176"/>
      <c r="T150" s="177"/>
      <c r="U150" s="178"/>
      <c r="V150" s="48">
        <f t="shared" si="7"/>
      </c>
      <c r="W150" s="179"/>
      <c r="X150" s="177"/>
    </row>
    <row r="151" spans="2:24" ht="22.5" customHeight="1">
      <c r="B151" s="36">
        <v>143</v>
      </c>
      <c r="C151" s="203"/>
      <c r="D151" s="170"/>
      <c r="E151" s="37"/>
      <c r="F151" s="169"/>
      <c r="G151" s="173"/>
      <c r="H151" s="173"/>
      <c r="I151" s="173"/>
      <c r="J151" s="173"/>
      <c r="K151" s="172" t="s">
        <v>190</v>
      </c>
      <c r="L151" s="59">
        <v>1</v>
      </c>
      <c r="M151" s="174"/>
      <c r="N151" s="173"/>
      <c r="O151" s="173"/>
      <c r="P151" s="156">
        <f t="shared" si="8"/>
      </c>
      <c r="Q151" s="175"/>
      <c r="R151" s="48">
        <f t="shared" si="6"/>
      </c>
      <c r="S151" s="176"/>
      <c r="T151" s="177"/>
      <c r="U151" s="178"/>
      <c r="V151" s="48">
        <f t="shared" si="7"/>
      </c>
      <c r="W151" s="179"/>
      <c r="X151" s="177"/>
    </row>
    <row r="152" spans="2:24" ht="22.5" customHeight="1">
      <c r="B152" s="36">
        <v>144</v>
      </c>
      <c r="C152" s="203"/>
      <c r="D152" s="170"/>
      <c r="E152" s="37"/>
      <c r="F152" s="169"/>
      <c r="G152" s="173"/>
      <c r="H152" s="173"/>
      <c r="I152" s="173"/>
      <c r="J152" s="173"/>
      <c r="K152" s="172" t="s">
        <v>190</v>
      </c>
      <c r="L152" s="59">
        <v>1</v>
      </c>
      <c r="M152" s="174"/>
      <c r="N152" s="173"/>
      <c r="O152" s="173"/>
      <c r="P152" s="156">
        <f t="shared" si="8"/>
      </c>
      <c r="Q152" s="175"/>
      <c r="R152" s="48">
        <f t="shared" si="6"/>
      </c>
      <c r="S152" s="176"/>
      <c r="T152" s="177"/>
      <c r="U152" s="178"/>
      <c r="V152" s="48">
        <f t="shared" si="7"/>
      </c>
      <c r="W152" s="179"/>
      <c r="X152" s="177"/>
    </row>
    <row r="153" spans="2:24" ht="22.5" customHeight="1">
      <c r="B153" s="36">
        <v>145</v>
      </c>
      <c r="C153" s="203"/>
      <c r="D153" s="170"/>
      <c r="E153" s="37"/>
      <c r="F153" s="169"/>
      <c r="G153" s="173"/>
      <c r="H153" s="173"/>
      <c r="I153" s="173"/>
      <c r="J153" s="173"/>
      <c r="K153" s="172" t="s">
        <v>190</v>
      </c>
      <c r="L153" s="59">
        <v>1</v>
      </c>
      <c r="M153" s="174"/>
      <c r="N153" s="173"/>
      <c r="O153" s="173"/>
      <c r="P153" s="156">
        <f t="shared" si="8"/>
      </c>
      <c r="Q153" s="175"/>
      <c r="R153" s="48">
        <f t="shared" si="6"/>
      </c>
      <c r="S153" s="176"/>
      <c r="T153" s="177"/>
      <c r="U153" s="178"/>
      <c r="V153" s="48">
        <f t="shared" si="7"/>
      </c>
      <c r="W153" s="179"/>
      <c r="X153" s="177"/>
    </row>
    <row r="154" spans="2:24" ht="22.5" customHeight="1">
      <c r="B154" s="36">
        <v>146</v>
      </c>
      <c r="C154" s="203"/>
      <c r="D154" s="170"/>
      <c r="E154" s="37"/>
      <c r="F154" s="169"/>
      <c r="G154" s="173"/>
      <c r="H154" s="173"/>
      <c r="I154" s="173"/>
      <c r="J154" s="173"/>
      <c r="K154" s="172" t="s">
        <v>190</v>
      </c>
      <c r="L154" s="59">
        <v>1</v>
      </c>
      <c r="M154" s="174"/>
      <c r="N154" s="173"/>
      <c r="O154" s="173"/>
      <c r="P154" s="156">
        <f t="shared" si="8"/>
      </c>
      <c r="Q154" s="175"/>
      <c r="R154" s="48">
        <f t="shared" si="6"/>
      </c>
      <c r="S154" s="176"/>
      <c r="T154" s="177"/>
      <c r="U154" s="178"/>
      <c r="V154" s="48">
        <f t="shared" si="7"/>
      </c>
      <c r="W154" s="179"/>
      <c r="X154" s="177"/>
    </row>
    <row r="155" spans="2:24" ht="22.5" customHeight="1">
      <c r="B155" s="36">
        <v>147</v>
      </c>
      <c r="C155" s="203"/>
      <c r="D155" s="170"/>
      <c r="E155" s="37"/>
      <c r="F155" s="169"/>
      <c r="G155" s="173"/>
      <c r="H155" s="173"/>
      <c r="I155" s="173"/>
      <c r="J155" s="173"/>
      <c r="K155" s="172" t="s">
        <v>190</v>
      </c>
      <c r="L155" s="59">
        <v>1</v>
      </c>
      <c r="M155" s="174"/>
      <c r="N155" s="173"/>
      <c r="O155" s="173"/>
      <c r="P155" s="156">
        <f t="shared" si="8"/>
      </c>
      <c r="Q155" s="175"/>
      <c r="R155" s="48">
        <f t="shared" si="6"/>
      </c>
      <c r="S155" s="176"/>
      <c r="T155" s="177"/>
      <c r="U155" s="178"/>
      <c r="V155" s="48">
        <f t="shared" si="7"/>
      </c>
      <c r="W155" s="179"/>
      <c r="X155" s="177"/>
    </row>
    <row r="156" spans="2:24" ht="22.5" customHeight="1">
      <c r="B156" s="36">
        <v>148</v>
      </c>
      <c r="C156" s="203"/>
      <c r="D156" s="170"/>
      <c r="E156" s="37"/>
      <c r="F156" s="169"/>
      <c r="G156" s="173"/>
      <c r="H156" s="173"/>
      <c r="I156" s="173"/>
      <c r="J156" s="173"/>
      <c r="K156" s="172" t="s">
        <v>190</v>
      </c>
      <c r="L156" s="59">
        <v>1</v>
      </c>
      <c r="M156" s="174"/>
      <c r="N156" s="173"/>
      <c r="O156" s="173"/>
      <c r="P156" s="156">
        <f t="shared" si="8"/>
      </c>
      <c r="Q156" s="175"/>
      <c r="R156" s="48">
        <f t="shared" si="6"/>
      </c>
      <c r="S156" s="176"/>
      <c r="T156" s="177"/>
      <c r="U156" s="178"/>
      <c r="V156" s="48">
        <f t="shared" si="7"/>
      </c>
      <c r="W156" s="179"/>
      <c r="X156" s="177"/>
    </row>
    <row r="157" spans="2:24" ht="22.5" customHeight="1">
      <c r="B157" s="36">
        <v>149</v>
      </c>
      <c r="C157" s="203"/>
      <c r="D157" s="170"/>
      <c r="E157" s="37"/>
      <c r="F157" s="169"/>
      <c r="G157" s="173"/>
      <c r="H157" s="173"/>
      <c r="I157" s="173"/>
      <c r="J157" s="173"/>
      <c r="K157" s="172" t="s">
        <v>190</v>
      </c>
      <c r="L157" s="59">
        <v>1</v>
      </c>
      <c r="M157" s="174"/>
      <c r="N157" s="173"/>
      <c r="O157" s="173"/>
      <c r="P157" s="156">
        <f t="shared" si="8"/>
      </c>
      <c r="Q157" s="175"/>
      <c r="R157" s="48">
        <f t="shared" si="6"/>
      </c>
      <c r="S157" s="176"/>
      <c r="T157" s="177"/>
      <c r="U157" s="178"/>
      <c r="V157" s="48">
        <f t="shared" si="7"/>
      </c>
      <c r="W157" s="179"/>
      <c r="X157" s="177"/>
    </row>
    <row r="158" spans="2:24" ht="22.5" customHeight="1">
      <c r="B158" s="36">
        <v>150</v>
      </c>
      <c r="C158" s="203"/>
      <c r="D158" s="170"/>
      <c r="E158" s="37"/>
      <c r="F158" s="169"/>
      <c r="G158" s="173"/>
      <c r="H158" s="173"/>
      <c r="I158" s="173"/>
      <c r="J158" s="173"/>
      <c r="K158" s="172" t="s">
        <v>190</v>
      </c>
      <c r="L158" s="59">
        <v>1</v>
      </c>
      <c r="M158" s="174"/>
      <c r="N158" s="173"/>
      <c r="O158" s="173"/>
      <c r="P158" s="156">
        <f t="shared" si="8"/>
      </c>
      <c r="Q158" s="175"/>
      <c r="R158" s="48">
        <f t="shared" si="6"/>
      </c>
      <c r="S158" s="176"/>
      <c r="T158" s="177"/>
      <c r="U158" s="178"/>
      <c r="V158" s="48">
        <f t="shared" si="7"/>
      </c>
      <c r="W158" s="179"/>
      <c r="X158" s="177"/>
    </row>
    <row r="159" spans="2:24" ht="22.5" customHeight="1">
      <c r="B159" s="36">
        <v>151</v>
      </c>
      <c r="C159" s="203"/>
      <c r="D159" s="170"/>
      <c r="E159" s="37"/>
      <c r="F159" s="169"/>
      <c r="G159" s="173"/>
      <c r="H159" s="173"/>
      <c r="I159" s="173"/>
      <c r="J159" s="173"/>
      <c r="K159" s="172" t="s">
        <v>190</v>
      </c>
      <c r="L159" s="59">
        <v>1</v>
      </c>
      <c r="M159" s="174"/>
      <c r="N159" s="173"/>
      <c r="O159" s="173"/>
      <c r="P159" s="156">
        <f t="shared" si="8"/>
      </c>
      <c r="Q159" s="175"/>
      <c r="R159" s="48">
        <f t="shared" si="6"/>
      </c>
      <c r="S159" s="176"/>
      <c r="T159" s="177"/>
      <c r="U159" s="178"/>
      <c r="V159" s="48">
        <f t="shared" si="7"/>
      </c>
      <c r="W159" s="179"/>
      <c r="X159" s="177"/>
    </row>
    <row r="160" spans="2:24" ht="22.5" customHeight="1">
      <c r="B160" s="36">
        <v>152</v>
      </c>
      <c r="C160" s="203"/>
      <c r="D160" s="170"/>
      <c r="E160" s="37"/>
      <c r="F160" s="169"/>
      <c r="G160" s="173"/>
      <c r="H160" s="173"/>
      <c r="I160" s="173"/>
      <c r="J160" s="173"/>
      <c r="K160" s="172" t="s">
        <v>190</v>
      </c>
      <c r="L160" s="59">
        <v>1</v>
      </c>
      <c r="M160" s="174"/>
      <c r="N160" s="173"/>
      <c r="O160" s="173"/>
      <c r="P160" s="156">
        <f t="shared" si="8"/>
      </c>
      <c r="Q160" s="175"/>
      <c r="R160" s="48">
        <f t="shared" si="6"/>
      </c>
      <c r="S160" s="176"/>
      <c r="T160" s="177"/>
      <c r="U160" s="178"/>
      <c r="V160" s="48">
        <f t="shared" si="7"/>
      </c>
      <c r="W160" s="179"/>
      <c r="X160" s="177"/>
    </row>
    <row r="161" spans="2:24" ht="22.5" customHeight="1">
      <c r="B161" s="36">
        <v>153</v>
      </c>
      <c r="C161" s="203"/>
      <c r="D161" s="170"/>
      <c r="E161" s="37"/>
      <c r="F161" s="169"/>
      <c r="G161" s="173"/>
      <c r="H161" s="173"/>
      <c r="I161" s="173"/>
      <c r="J161" s="173"/>
      <c r="K161" s="172" t="s">
        <v>190</v>
      </c>
      <c r="L161" s="59">
        <v>1</v>
      </c>
      <c r="M161" s="174"/>
      <c r="N161" s="173"/>
      <c r="O161" s="173"/>
      <c r="P161" s="156">
        <f t="shared" si="8"/>
      </c>
      <c r="Q161" s="175"/>
      <c r="R161" s="48">
        <f t="shared" si="6"/>
      </c>
      <c r="S161" s="176"/>
      <c r="T161" s="177"/>
      <c r="U161" s="178"/>
      <c r="V161" s="48">
        <f t="shared" si="7"/>
      </c>
      <c r="W161" s="179"/>
      <c r="X161" s="177"/>
    </row>
    <row r="162" spans="2:24" ht="22.5" customHeight="1">
      <c r="B162" s="36">
        <v>154</v>
      </c>
      <c r="C162" s="203"/>
      <c r="D162" s="170"/>
      <c r="E162" s="37"/>
      <c r="F162" s="169"/>
      <c r="G162" s="173"/>
      <c r="H162" s="173"/>
      <c r="I162" s="173"/>
      <c r="J162" s="173"/>
      <c r="K162" s="172" t="s">
        <v>190</v>
      </c>
      <c r="L162" s="59">
        <v>1</v>
      </c>
      <c r="M162" s="174"/>
      <c r="N162" s="173"/>
      <c r="O162" s="173"/>
      <c r="P162" s="156">
        <f t="shared" si="8"/>
      </c>
      <c r="Q162" s="175"/>
      <c r="R162" s="48">
        <f t="shared" si="6"/>
      </c>
      <c r="S162" s="176"/>
      <c r="T162" s="177"/>
      <c r="U162" s="178"/>
      <c r="V162" s="48">
        <f t="shared" si="7"/>
      </c>
      <c r="W162" s="179"/>
      <c r="X162" s="177"/>
    </row>
    <row r="163" spans="2:24" ht="22.5" customHeight="1">
      <c r="B163" s="36">
        <v>155</v>
      </c>
      <c r="C163" s="203"/>
      <c r="D163" s="170"/>
      <c r="E163" s="37"/>
      <c r="F163" s="169"/>
      <c r="G163" s="173"/>
      <c r="H163" s="173"/>
      <c r="I163" s="173"/>
      <c r="J163" s="173"/>
      <c r="K163" s="172" t="s">
        <v>190</v>
      </c>
      <c r="L163" s="59">
        <v>1</v>
      </c>
      <c r="M163" s="174"/>
      <c r="N163" s="173"/>
      <c r="O163" s="173"/>
      <c r="P163" s="156">
        <f t="shared" si="8"/>
      </c>
      <c r="Q163" s="175"/>
      <c r="R163" s="48">
        <f t="shared" si="6"/>
      </c>
      <c r="S163" s="176"/>
      <c r="T163" s="177"/>
      <c r="U163" s="178"/>
      <c r="V163" s="48">
        <f t="shared" si="7"/>
      </c>
      <c r="W163" s="179"/>
      <c r="X163" s="177"/>
    </row>
    <row r="164" spans="2:24" ht="22.5" customHeight="1">
      <c r="B164" s="36">
        <v>156</v>
      </c>
      <c r="C164" s="203"/>
      <c r="D164" s="170"/>
      <c r="E164" s="37"/>
      <c r="F164" s="169"/>
      <c r="G164" s="173"/>
      <c r="H164" s="173"/>
      <c r="I164" s="173"/>
      <c r="J164" s="173"/>
      <c r="K164" s="172" t="s">
        <v>190</v>
      </c>
      <c r="L164" s="59">
        <v>1</v>
      </c>
      <c r="M164" s="174"/>
      <c r="N164" s="173"/>
      <c r="O164" s="173"/>
      <c r="P164" s="156">
        <f t="shared" si="8"/>
      </c>
      <c r="Q164" s="175"/>
      <c r="R164" s="48">
        <f t="shared" si="6"/>
      </c>
      <c r="S164" s="176"/>
      <c r="T164" s="177"/>
      <c r="U164" s="178"/>
      <c r="V164" s="48">
        <f t="shared" si="7"/>
      </c>
      <c r="W164" s="179"/>
      <c r="X164" s="177"/>
    </row>
    <row r="165" spans="2:24" ht="22.5" customHeight="1">
      <c r="B165" s="36">
        <v>157</v>
      </c>
      <c r="C165" s="203"/>
      <c r="D165" s="170"/>
      <c r="E165" s="37"/>
      <c r="F165" s="169"/>
      <c r="G165" s="173"/>
      <c r="H165" s="173"/>
      <c r="I165" s="173"/>
      <c r="J165" s="173"/>
      <c r="K165" s="172" t="s">
        <v>190</v>
      </c>
      <c r="L165" s="59">
        <v>1</v>
      </c>
      <c r="M165" s="174"/>
      <c r="N165" s="173"/>
      <c r="O165" s="173"/>
      <c r="P165" s="156">
        <f t="shared" si="8"/>
      </c>
      <c r="Q165" s="175"/>
      <c r="R165" s="48">
        <f t="shared" si="6"/>
      </c>
      <c r="S165" s="176"/>
      <c r="T165" s="177"/>
      <c r="U165" s="178"/>
      <c r="V165" s="48">
        <f t="shared" si="7"/>
      </c>
      <c r="W165" s="179"/>
      <c r="X165" s="177"/>
    </row>
    <row r="166" spans="2:24" ht="22.5" customHeight="1">
      <c r="B166" s="36">
        <v>158</v>
      </c>
      <c r="C166" s="203"/>
      <c r="D166" s="170"/>
      <c r="E166" s="37"/>
      <c r="F166" s="169"/>
      <c r="G166" s="173"/>
      <c r="H166" s="173"/>
      <c r="I166" s="173"/>
      <c r="J166" s="173"/>
      <c r="K166" s="172" t="s">
        <v>190</v>
      </c>
      <c r="L166" s="59">
        <v>1</v>
      </c>
      <c r="M166" s="174"/>
      <c r="N166" s="173"/>
      <c r="O166" s="173"/>
      <c r="P166" s="156">
        <f t="shared" si="8"/>
      </c>
      <c r="Q166" s="175"/>
      <c r="R166" s="48">
        <f t="shared" si="6"/>
      </c>
      <c r="S166" s="176"/>
      <c r="T166" s="177"/>
      <c r="U166" s="178"/>
      <c r="V166" s="48">
        <f t="shared" si="7"/>
      </c>
      <c r="W166" s="179"/>
      <c r="X166" s="177"/>
    </row>
    <row r="167" spans="2:24" ht="22.5" customHeight="1">
      <c r="B167" s="36">
        <v>159</v>
      </c>
      <c r="C167" s="203"/>
      <c r="D167" s="170"/>
      <c r="E167" s="37"/>
      <c r="F167" s="169"/>
      <c r="G167" s="173"/>
      <c r="H167" s="173"/>
      <c r="I167" s="173"/>
      <c r="J167" s="173"/>
      <c r="K167" s="172" t="s">
        <v>190</v>
      </c>
      <c r="L167" s="59">
        <v>1</v>
      </c>
      <c r="M167" s="174"/>
      <c r="N167" s="173"/>
      <c r="O167" s="173"/>
      <c r="P167" s="156">
        <f t="shared" si="8"/>
      </c>
      <c r="Q167" s="175"/>
      <c r="R167" s="48">
        <f t="shared" si="6"/>
      </c>
      <c r="S167" s="176"/>
      <c r="T167" s="177"/>
      <c r="U167" s="178"/>
      <c r="V167" s="48">
        <f t="shared" si="7"/>
      </c>
      <c r="W167" s="179"/>
      <c r="X167" s="177"/>
    </row>
    <row r="168" spans="2:24" ht="22.5" customHeight="1">
      <c r="B168" s="36">
        <v>160</v>
      </c>
      <c r="C168" s="203"/>
      <c r="D168" s="170"/>
      <c r="E168" s="37"/>
      <c r="F168" s="169"/>
      <c r="G168" s="173"/>
      <c r="H168" s="173"/>
      <c r="I168" s="173"/>
      <c r="J168" s="173"/>
      <c r="K168" s="172" t="s">
        <v>190</v>
      </c>
      <c r="L168" s="59">
        <v>1</v>
      </c>
      <c r="M168" s="174"/>
      <c r="N168" s="173"/>
      <c r="O168" s="173"/>
      <c r="P168" s="156">
        <f t="shared" si="8"/>
      </c>
      <c r="Q168" s="175"/>
      <c r="R168" s="48">
        <f t="shared" si="6"/>
      </c>
      <c r="S168" s="176"/>
      <c r="T168" s="177"/>
      <c r="U168" s="178"/>
      <c r="V168" s="48">
        <f t="shared" si="7"/>
      </c>
      <c r="W168" s="179"/>
      <c r="X168" s="177"/>
    </row>
    <row r="169" spans="2:24" ht="22.5" customHeight="1">
      <c r="B169" s="36">
        <v>161</v>
      </c>
      <c r="C169" s="203"/>
      <c r="D169" s="170"/>
      <c r="E169" s="37"/>
      <c r="F169" s="169"/>
      <c r="G169" s="173"/>
      <c r="H169" s="173"/>
      <c r="I169" s="173"/>
      <c r="J169" s="173"/>
      <c r="K169" s="172" t="s">
        <v>190</v>
      </c>
      <c r="L169" s="59">
        <v>1</v>
      </c>
      <c r="M169" s="174"/>
      <c r="N169" s="173"/>
      <c r="O169" s="173"/>
      <c r="P169" s="156">
        <f t="shared" si="8"/>
      </c>
      <c r="Q169" s="175"/>
      <c r="R169" s="48">
        <f t="shared" si="6"/>
      </c>
      <c r="S169" s="176"/>
      <c r="T169" s="177"/>
      <c r="U169" s="178"/>
      <c r="V169" s="48">
        <f t="shared" si="7"/>
      </c>
      <c r="W169" s="179"/>
      <c r="X169" s="177"/>
    </row>
    <row r="170" spans="2:24" ht="22.5" customHeight="1">
      <c r="B170" s="36">
        <v>162</v>
      </c>
      <c r="C170" s="203"/>
      <c r="D170" s="170"/>
      <c r="E170" s="37"/>
      <c r="F170" s="169"/>
      <c r="G170" s="173"/>
      <c r="H170" s="173"/>
      <c r="I170" s="173"/>
      <c r="J170" s="173"/>
      <c r="K170" s="172" t="s">
        <v>190</v>
      </c>
      <c r="L170" s="59">
        <v>1</v>
      </c>
      <c r="M170" s="174"/>
      <c r="N170" s="173"/>
      <c r="O170" s="173"/>
      <c r="P170" s="156">
        <f t="shared" si="8"/>
      </c>
      <c r="Q170" s="175"/>
      <c r="R170" s="48">
        <f t="shared" si="6"/>
      </c>
      <c r="S170" s="176"/>
      <c r="T170" s="177"/>
      <c r="U170" s="178"/>
      <c r="V170" s="48">
        <f t="shared" si="7"/>
      </c>
      <c r="W170" s="179"/>
      <c r="X170" s="177"/>
    </row>
    <row r="171" spans="2:24" ht="22.5" customHeight="1">
      <c r="B171" s="36">
        <v>163</v>
      </c>
      <c r="C171" s="203"/>
      <c r="D171" s="170"/>
      <c r="E171" s="37"/>
      <c r="F171" s="169"/>
      <c r="G171" s="173"/>
      <c r="H171" s="173"/>
      <c r="I171" s="173"/>
      <c r="J171" s="173"/>
      <c r="K171" s="172" t="s">
        <v>190</v>
      </c>
      <c r="L171" s="59">
        <v>1</v>
      </c>
      <c r="M171" s="174"/>
      <c r="N171" s="173"/>
      <c r="O171" s="173"/>
      <c r="P171" s="156">
        <f t="shared" si="8"/>
      </c>
      <c r="Q171" s="175"/>
      <c r="R171" s="48">
        <f t="shared" si="6"/>
      </c>
      <c r="S171" s="176"/>
      <c r="T171" s="177"/>
      <c r="U171" s="178"/>
      <c r="V171" s="48">
        <f t="shared" si="7"/>
      </c>
      <c r="W171" s="179"/>
      <c r="X171" s="177"/>
    </row>
    <row r="172" spans="2:24" ht="22.5" customHeight="1">
      <c r="B172" s="36">
        <v>164</v>
      </c>
      <c r="C172" s="203"/>
      <c r="D172" s="170"/>
      <c r="E172" s="37"/>
      <c r="F172" s="169"/>
      <c r="G172" s="173"/>
      <c r="H172" s="173"/>
      <c r="I172" s="173"/>
      <c r="J172" s="173"/>
      <c r="K172" s="172" t="s">
        <v>190</v>
      </c>
      <c r="L172" s="59">
        <v>1</v>
      </c>
      <c r="M172" s="174"/>
      <c r="N172" s="173"/>
      <c r="O172" s="173"/>
      <c r="P172" s="156">
        <f t="shared" si="8"/>
      </c>
      <c r="Q172" s="175"/>
      <c r="R172" s="48">
        <f t="shared" si="6"/>
      </c>
      <c r="S172" s="176"/>
      <c r="T172" s="177"/>
      <c r="U172" s="178"/>
      <c r="V172" s="48">
        <f t="shared" si="7"/>
      </c>
      <c r="W172" s="179"/>
      <c r="X172" s="177"/>
    </row>
    <row r="173" spans="2:24" ht="22.5" customHeight="1">
      <c r="B173" s="36">
        <v>165</v>
      </c>
      <c r="C173" s="203"/>
      <c r="D173" s="170"/>
      <c r="E173" s="37"/>
      <c r="F173" s="169"/>
      <c r="G173" s="173"/>
      <c r="H173" s="173"/>
      <c r="I173" s="173"/>
      <c r="J173" s="173"/>
      <c r="K173" s="172" t="s">
        <v>190</v>
      </c>
      <c r="L173" s="59">
        <v>1</v>
      </c>
      <c r="M173" s="174"/>
      <c r="N173" s="173"/>
      <c r="O173" s="173"/>
      <c r="P173" s="156">
        <f t="shared" si="8"/>
      </c>
      <c r="Q173" s="175"/>
      <c r="R173" s="48">
        <f t="shared" si="6"/>
      </c>
      <c r="S173" s="176"/>
      <c r="T173" s="177"/>
      <c r="U173" s="178"/>
      <c r="V173" s="48">
        <f t="shared" si="7"/>
      </c>
      <c r="W173" s="179"/>
      <c r="X173" s="177"/>
    </row>
    <row r="174" spans="2:24" ht="22.5" customHeight="1">
      <c r="B174" s="36">
        <v>166</v>
      </c>
      <c r="C174" s="203"/>
      <c r="D174" s="170"/>
      <c r="E174" s="37"/>
      <c r="F174" s="169"/>
      <c r="G174" s="173"/>
      <c r="H174" s="173"/>
      <c r="I174" s="173"/>
      <c r="J174" s="173"/>
      <c r="K174" s="172" t="s">
        <v>190</v>
      </c>
      <c r="L174" s="59">
        <v>1</v>
      </c>
      <c r="M174" s="174"/>
      <c r="N174" s="173"/>
      <c r="O174" s="173"/>
      <c r="P174" s="156">
        <f t="shared" si="8"/>
      </c>
      <c r="Q174" s="175"/>
      <c r="R174" s="48">
        <f t="shared" si="6"/>
      </c>
      <c r="S174" s="176"/>
      <c r="T174" s="177"/>
      <c r="U174" s="178"/>
      <c r="V174" s="48">
        <f t="shared" si="7"/>
      </c>
      <c r="W174" s="179"/>
      <c r="X174" s="177"/>
    </row>
    <row r="175" spans="2:24" ht="22.5" customHeight="1">
      <c r="B175" s="36">
        <v>167</v>
      </c>
      <c r="C175" s="203"/>
      <c r="D175" s="170"/>
      <c r="E175" s="37"/>
      <c r="F175" s="169"/>
      <c r="G175" s="173"/>
      <c r="H175" s="173"/>
      <c r="I175" s="173"/>
      <c r="J175" s="173"/>
      <c r="K175" s="172" t="s">
        <v>190</v>
      </c>
      <c r="L175" s="59">
        <v>1</v>
      </c>
      <c r="M175" s="174"/>
      <c r="N175" s="173"/>
      <c r="O175" s="173"/>
      <c r="P175" s="156">
        <f t="shared" si="8"/>
      </c>
      <c r="Q175" s="175"/>
      <c r="R175" s="48">
        <f t="shared" si="6"/>
      </c>
      <c r="S175" s="176"/>
      <c r="T175" s="177"/>
      <c r="U175" s="178"/>
      <c r="V175" s="48">
        <f t="shared" si="7"/>
      </c>
      <c r="W175" s="179"/>
      <c r="X175" s="177"/>
    </row>
    <row r="176" spans="2:24" ht="22.5" customHeight="1">
      <c r="B176" s="36">
        <v>168</v>
      </c>
      <c r="C176" s="203"/>
      <c r="D176" s="170"/>
      <c r="E176" s="37"/>
      <c r="F176" s="169"/>
      <c r="G176" s="173"/>
      <c r="H176" s="173"/>
      <c r="I176" s="173"/>
      <c r="J176" s="173"/>
      <c r="K176" s="172" t="s">
        <v>190</v>
      </c>
      <c r="L176" s="59">
        <v>1</v>
      </c>
      <c r="M176" s="174"/>
      <c r="N176" s="173"/>
      <c r="O176" s="173"/>
      <c r="P176" s="156">
        <f t="shared" si="8"/>
      </c>
      <c r="Q176" s="175"/>
      <c r="R176" s="48">
        <f t="shared" si="6"/>
      </c>
      <c r="S176" s="176"/>
      <c r="T176" s="177"/>
      <c r="U176" s="178"/>
      <c r="V176" s="48">
        <f t="shared" si="7"/>
      </c>
      <c r="W176" s="179"/>
      <c r="X176" s="177"/>
    </row>
    <row r="177" spans="2:24" ht="22.5" customHeight="1">
      <c r="B177" s="36">
        <v>169</v>
      </c>
      <c r="C177" s="203"/>
      <c r="D177" s="170"/>
      <c r="E177" s="37"/>
      <c r="F177" s="169"/>
      <c r="G177" s="173"/>
      <c r="H177" s="173"/>
      <c r="I177" s="173"/>
      <c r="J177" s="173"/>
      <c r="K177" s="172" t="s">
        <v>190</v>
      </c>
      <c r="L177" s="59">
        <v>1</v>
      </c>
      <c r="M177" s="174"/>
      <c r="N177" s="173"/>
      <c r="O177" s="173"/>
      <c r="P177" s="156">
        <f t="shared" si="8"/>
      </c>
      <c r="Q177" s="175"/>
      <c r="R177" s="48">
        <f t="shared" si="6"/>
      </c>
      <c r="S177" s="176"/>
      <c r="T177" s="177"/>
      <c r="U177" s="178"/>
      <c r="V177" s="48">
        <f t="shared" si="7"/>
      </c>
      <c r="W177" s="179"/>
      <c r="X177" s="177"/>
    </row>
    <row r="178" spans="2:24" ht="22.5" customHeight="1">
      <c r="B178" s="36">
        <v>170</v>
      </c>
      <c r="C178" s="203"/>
      <c r="D178" s="170"/>
      <c r="E178" s="37"/>
      <c r="F178" s="169"/>
      <c r="G178" s="173"/>
      <c r="H178" s="173"/>
      <c r="I178" s="173"/>
      <c r="J178" s="173"/>
      <c r="K178" s="172" t="s">
        <v>190</v>
      </c>
      <c r="L178" s="59">
        <v>1</v>
      </c>
      <c r="M178" s="174"/>
      <c r="N178" s="173"/>
      <c r="O178" s="173"/>
      <c r="P178" s="156">
        <f t="shared" si="8"/>
      </c>
      <c r="Q178" s="175"/>
      <c r="R178" s="48">
        <f t="shared" si="6"/>
      </c>
      <c r="S178" s="176"/>
      <c r="T178" s="177"/>
      <c r="U178" s="178"/>
      <c r="V178" s="48">
        <f t="shared" si="7"/>
      </c>
      <c r="W178" s="179"/>
      <c r="X178" s="177"/>
    </row>
    <row r="179" spans="2:24" ht="22.5" customHeight="1">
      <c r="B179" s="36">
        <v>171</v>
      </c>
      <c r="C179" s="203"/>
      <c r="D179" s="170"/>
      <c r="E179" s="37"/>
      <c r="F179" s="169"/>
      <c r="G179" s="173"/>
      <c r="H179" s="173"/>
      <c r="I179" s="173"/>
      <c r="J179" s="173"/>
      <c r="K179" s="172" t="s">
        <v>190</v>
      </c>
      <c r="L179" s="59">
        <v>1</v>
      </c>
      <c r="M179" s="174"/>
      <c r="N179" s="173"/>
      <c r="O179" s="173"/>
      <c r="P179" s="156">
        <f t="shared" si="8"/>
      </c>
      <c r="Q179" s="175"/>
      <c r="R179" s="48">
        <f t="shared" si="6"/>
      </c>
      <c r="S179" s="176"/>
      <c r="T179" s="177"/>
      <c r="U179" s="178"/>
      <c r="V179" s="48">
        <f t="shared" si="7"/>
      </c>
      <c r="W179" s="179"/>
      <c r="X179" s="177"/>
    </row>
    <row r="180" spans="2:24" ht="22.5" customHeight="1">
      <c r="B180" s="36">
        <v>172</v>
      </c>
      <c r="C180" s="203"/>
      <c r="D180" s="170"/>
      <c r="E180" s="37"/>
      <c r="F180" s="169"/>
      <c r="G180" s="173"/>
      <c r="H180" s="173"/>
      <c r="I180" s="173"/>
      <c r="J180" s="173"/>
      <c r="K180" s="172" t="s">
        <v>190</v>
      </c>
      <c r="L180" s="59">
        <v>1</v>
      </c>
      <c r="M180" s="174"/>
      <c r="N180" s="173"/>
      <c r="O180" s="173"/>
      <c r="P180" s="156">
        <f t="shared" si="8"/>
      </c>
      <c r="Q180" s="175"/>
      <c r="R180" s="48">
        <f t="shared" si="6"/>
      </c>
      <c r="S180" s="176"/>
      <c r="T180" s="177"/>
      <c r="U180" s="178"/>
      <c r="V180" s="48">
        <f t="shared" si="7"/>
      </c>
      <c r="W180" s="179"/>
      <c r="X180" s="177"/>
    </row>
    <row r="181" spans="2:24" ht="22.5" customHeight="1">
      <c r="B181" s="36">
        <v>173</v>
      </c>
      <c r="C181" s="203"/>
      <c r="D181" s="170"/>
      <c r="E181" s="37"/>
      <c r="F181" s="169"/>
      <c r="G181" s="173"/>
      <c r="H181" s="173"/>
      <c r="I181" s="173"/>
      <c r="J181" s="173"/>
      <c r="K181" s="172" t="s">
        <v>190</v>
      </c>
      <c r="L181" s="59">
        <v>1</v>
      </c>
      <c r="M181" s="174"/>
      <c r="N181" s="173"/>
      <c r="O181" s="173"/>
      <c r="P181" s="156">
        <f t="shared" si="8"/>
      </c>
      <c r="Q181" s="175"/>
      <c r="R181" s="48">
        <f t="shared" si="6"/>
      </c>
      <c r="S181" s="176"/>
      <c r="T181" s="177"/>
      <c r="U181" s="178"/>
      <c r="V181" s="48">
        <f t="shared" si="7"/>
      </c>
      <c r="W181" s="179"/>
      <c r="X181" s="177"/>
    </row>
    <row r="182" spans="2:24" ht="22.5" customHeight="1">
      <c r="B182" s="36">
        <v>174</v>
      </c>
      <c r="C182" s="203"/>
      <c r="D182" s="170"/>
      <c r="E182" s="37"/>
      <c r="F182" s="169"/>
      <c r="G182" s="173"/>
      <c r="H182" s="173"/>
      <c r="I182" s="173"/>
      <c r="J182" s="173"/>
      <c r="K182" s="172" t="s">
        <v>190</v>
      </c>
      <c r="L182" s="59">
        <v>1</v>
      </c>
      <c r="M182" s="174"/>
      <c r="N182" s="173"/>
      <c r="O182" s="173"/>
      <c r="P182" s="156">
        <f t="shared" si="8"/>
      </c>
      <c r="Q182" s="175"/>
      <c r="R182" s="48">
        <f t="shared" si="6"/>
      </c>
      <c r="S182" s="176"/>
      <c r="T182" s="177"/>
      <c r="U182" s="178"/>
      <c r="V182" s="48">
        <f t="shared" si="7"/>
      </c>
      <c r="W182" s="179"/>
      <c r="X182" s="177"/>
    </row>
    <row r="183" spans="2:24" ht="22.5" customHeight="1">
      <c r="B183" s="36">
        <v>175</v>
      </c>
      <c r="C183" s="203"/>
      <c r="D183" s="170"/>
      <c r="E183" s="37"/>
      <c r="F183" s="169"/>
      <c r="G183" s="173"/>
      <c r="H183" s="173"/>
      <c r="I183" s="173"/>
      <c r="J183" s="173"/>
      <c r="K183" s="172" t="s">
        <v>190</v>
      </c>
      <c r="L183" s="59">
        <v>1</v>
      </c>
      <c r="M183" s="174"/>
      <c r="N183" s="173"/>
      <c r="O183" s="173"/>
      <c r="P183" s="156">
        <f t="shared" si="8"/>
      </c>
      <c r="Q183" s="175"/>
      <c r="R183" s="48">
        <f t="shared" si="6"/>
      </c>
      <c r="S183" s="176"/>
      <c r="T183" s="177"/>
      <c r="U183" s="178"/>
      <c r="V183" s="48">
        <f t="shared" si="7"/>
      </c>
      <c r="W183" s="179"/>
      <c r="X183" s="177"/>
    </row>
    <row r="184" spans="2:24" ht="22.5" customHeight="1">
      <c r="B184" s="36">
        <v>176</v>
      </c>
      <c r="C184" s="203"/>
      <c r="D184" s="170"/>
      <c r="E184" s="37"/>
      <c r="F184" s="169"/>
      <c r="G184" s="173"/>
      <c r="H184" s="173"/>
      <c r="I184" s="173"/>
      <c r="J184" s="173"/>
      <c r="K184" s="172" t="s">
        <v>190</v>
      </c>
      <c r="L184" s="59">
        <v>1</v>
      </c>
      <c r="M184" s="174"/>
      <c r="N184" s="173"/>
      <c r="O184" s="173"/>
      <c r="P184" s="156">
        <f t="shared" si="8"/>
      </c>
      <c r="Q184" s="175"/>
      <c r="R184" s="48">
        <f t="shared" si="6"/>
      </c>
      <c r="S184" s="176"/>
      <c r="T184" s="177"/>
      <c r="U184" s="178"/>
      <c r="V184" s="48">
        <f t="shared" si="7"/>
      </c>
      <c r="W184" s="179"/>
      <c r="X184" s="177"/>
    </row>
    <row r="185" spans="2:24" ht="22.5" customHeight="1">
      <c r="B185" s="36">
        <v>177</v>
      </c>
      <c r="C185" s="203"/>
      <c r="D185" s="170"/>
      <c r="E185" s="37"/>
      <c r="F185" s="169"/>
      <c r="G185" s="173"/>
      <c r="H185" s="173"/>
      <c r="I185" s="173"/>
      <c r="J185" s="173"/>
      <c r="K185" s="172" t="s">
        <v>190</v>
      </c>
      <c r="L185" s="59">
        <v>1</v>
      </c>
      <c r="M185" s="174"/>
      <c r="N185" s="173"/>
      <c r="O185" s="173"/>
      <c r="P185" s="156">
        <f t="shared" si="8"/>
      </c>
      <c r="Q185" s="175"/>
      <c r="R185" s="48">
        <f t="shared" si="6"/>
      </c>
      <c r="S185" s="176"/>
      <c r="T185" s="177"/>
      <c r="U185" s="178"/>
      <c r="V185" s="48">
        <f t="shared" si="7"/>
      </c>
      <c r="W185" s="179"/>
      <c r="X185" s="177"/>
    </row>
    <row r="186" spans="2:24" ht="22.5" customHeight="1">
      <c r="B186" s="36">
        <v>178</v>
      </c>
      <c r="C186" s="203"/>
      <c r="D186" s="170"/>
      <c r="E186" s="37"/>
      <c r="F186" s="169"/>
      <c r="G186" s="173"/>
      <c r="H186" s="173"/>
      <c r="I186" s="173"/>
      <c r="J186" s="173"/>
      <c r="K186" s="172" t="s">
        <v>190</v>
      </c>
      <c r="L186" s="59">
        <v>1</v>
      </c>
      <c r="M186" s="174"/>
      <c r="N186" s="173"/>
      <c r="O186" s="173"/>
      <c r="P186" s="156">
        <f t="shared" si="8"/>
      </c>
      <c r="Q186" s="175"/>
      <c r="R186" s="48">
        <f t="shared" si="6"/>
      </c>
      <c r="S186" s="176"/>
      <c r="T186" s="177"/>
      <c r="U186" s="178"/>
      <c r="V186" s="48">
        <f t="shared" si="7"/>
      </c>
      <c r="W186" s="179"/>
      <c r="X186" s="177"/>
    </row>
    <row r="187" spans="2:24" ht="22.5" customHeight="1">
      <c r="B187" s="36">
        <v>179</v>
      </c>
      <c r="C187" s="203"/>
      <c r="D187" s="170"/>
      <c r="E187" s="37"/>
      <c r="F187" s="169"/>
      <c r="G187" s="173"/>
      <c r="H187" s="173"/>
      <c r="I187" s="173"/>
      <c r="J187" s="173"/>
      <c r="K187" s="172" t="s">
        <v>190</v>
      </c>
      <c r="L187" s="59">
        <v>1</v>
      </c>
      <c r="M187" s="174"/>
      <c r="N187" s="173"/>
      <c r="O187" s="173"/>
      <c r="P187" s="156">
        <f t="shared" si="8"/>
      </c>
      <c r="Q187" s="175"/>
      <c r="R187" s="48">
        <f t="shared" si="6"/>
      </c>
      <c r="S187" s="176"/>
      <c r="T187" s="177"/>
      <c r="U187" s="178"/>
      <c r="V187" s="48">
        <f t="shared" si="7"/>
      </c>
      <c r="W187" s="179"/>
      <c r="X187" s="177"/>
    </row>
    <row r="188" spans="2:24" ht="22.5" customHeight="1">
      <c r="B188" s="36">
        <v>180</v>
      </c>
      <c r="C188" s="203"/>
      <c r="D188" s="170"/>
      <c r="E188" s="37"/>
      <c r="F188" s="169"/>
      <c r="G188" s="173"/>
      <c r="H188" s="173"/>
      <c r="I188" s="173"/>
      <c r="J188" s="173"/>
      <c r="K188" s="172" t="s">
        <v>190</v>
      </c>
      <c r="L188" s="59">
        <v>1</v>
      </c>
      <c r="M188" s="174"/>
      <c r="N188" s="173"/>
      <c r="O188" s="173"/>
      <c r="P188" s="156">
        <f t="shared" si="8"/>
      </c>
      <c r="Q188" s="175"/>
      <c r="R188" s="48">
        <f t="shared" si="6"/>
      </c>
      <c r="S188" s="176"/>
      <c r="T188" s="177"/>
      <c r="U188" s="178"/>
      <c r="V188" s="48">
        <f t="shared" si="7"/>
      </c>
      <c r="W188" s="179"/>
      <c r="X188" s="177"/>
    </row>
    <row r="189" spans="2:24" ht="22.5" customHeight="1">
      <c r="B189" s="36">
        <v>181</v>
      </c>
      <c r="C189" s="203"/>
      <c r="D189" s="170"/>
      <c r="E189" s="37"/>
      <c r="F189" s="169"/>
      <c r="G189" s="173"/>
      <c r="H189" s="173"/>
      <c r="I189" s="173"/>
      <c r="J189" s="173"/>
      <c r="K189" s="172" t="s">
        <v>190</v>
      </c>
      <c r="L189" s="59">
        <v>1</v>
      </c>
      <c r="M189" s="174"/>
      <c r="N189" s="173"/>
      <c r="O189" s="173"/>
      <c r="P189" s="156">
        <f t="shared" si="8"/>
      </c>
      <c r="Q189" s="175"/>
      <c r="R189" s="48">
        <f t="shared" si="6"/>
      </c>
      <c r="S189" s="176"/>
      <c r="T189" s="177"/>
      <c r="U189" s="178"/>
      <c r="V189" s="48">
        <f t="shared" si="7"/>
      </c>
      <c r="W189" s="179"/>
      <c r="X189" s="177"/>
    </row>
    <row r="190" spans="2:24" ht="22.5" customHeight="1">
      <c r="B190" s="36">
        <v>182</v>
      </c>
      <c r="C190" s="203"/>
      <c r="D190" s="170"/>
      <c r="E190" s="37"/>
      <c r="F190" s="169"/>
      <c r="G190" s="173"/>
      <c r="H190" s="173"/>
      <c r="I190" s="173"/>
      <c r="J190" s="173"/>
      <c r="K190" s="172" t="s">
        <v>190</v>
      </c>
      <c r="L190" s="59">
        <v>1</v>
      </c>
      <c r="M190" s="174"/>
      <c r="N190" s="173"/>
      <c r="O190" s="173"/>
      <c r="P190" s="156">
        <f t="shared" si="8"/>
      </c>
      <c r="Q190" s="175"/>
      <c r="R190" s="48">
        <f t="shared" si="6"/>
      </c>
      <c r="S190" s="176"/>
      <c r="T190" s="177"/>
      <c r="U190" s="178"/>
      <c r="V190" s="48">
        <f t="shared" si="7"/>
      </c>
      <c r="W190" s="179"/>
      <c r="X190" s="177"/>
    </row>
    <row r="191" spans="2:24" ht="22.5" customHeight="1">
      <c r="B191" s="36">
        <v>183</v>
      </c>
      <c r="C191" s="203"/>
      <c r="D191" s="170"/>
      <c r="E191" s="37"/>
      <c r="F191" s="169"/>
      <c r="G191" s="173"/>
      <c r="H191" s="173"/>
      <c r="I191" s="173"/>
      <c r="J191" s="173"/>
      <c r="K191" s="172" t="s">
        <v>190</v>
      </c>
      <c r="L191" s="59">
        <v>1</v>
      </c>
      <c r="M191" s="174"/>
      <c r="N191" s="173"/>
      <c r="O191" s="173"/>
      <c r="P191" s="156">
        <f t="shared" si="8"/>
      </c>
      <c r="Q191" s="175"/>
      <c r="R191" s="48">
        <f t="shared" si="6"/>
      </c>
      <c r="S191" s="176"/>
      <c r="T191" s="177"/>
      <c r="U191" s="178"/>
      <c r="V191" s="48">
        <f t="shared" si="7"/>
      </c>
      <c r="W191" s="179"/>
      <c r="X191" s="177"/>
    </row>
    <row r="192" spans="2:24" ht="22.5" customHeight="1">
      <c r="B192" s="36">
        <v>184</v>
      </c>
      <c r="C192" s="203"/>
      <c r="D192" s="170"/>
      <c r="E192" s="37"/>
      <c r="F192" s="169"/>
      <c r="G192" s="173"/>
      <c r="H192" s="173"/>
      <c r="I192" s="173"/>
      <c r="J192" s="173"/>
      <c r="K192" s="172" t="s">
        <v>190</v>
      </c>
      <c r="L192" s="59">
        <v>1</v>
      </c>
      <c r="M192" s="174"/>
      <c r="N192" s="173"/>
      <c r="O192" s="173"/>
      <c r="P192" s="156">
        <f t="shared" si="8"/>
      </c>
      <c r="Q192" s="175"/>
      <c r="R192" s="48">
        <f t="shared" si="6"/>
      </c>
      <c r="S192" s="176"/>
      <c r="T192" s="177"/>
      <c r="U192" s="178"/>
      <c r="V192" s="48">
        <f t="shared" si="7"/>
      </c>
      <c r="W192" s="179"/>
      <c r="X192" s="177"/>
    </row>
    <row r="193" spans="2:24" ht="22.5" customHeight="1">
      <c r="B193" s="36">
        <v>185</v>
      </c>
      <c r="C193" s="203"/>
      <c r="D193" s="170"/>
      <c r="E193" s="37"/>
      <c r="F193" s="169"/>
      <c r="G193" s="173"/>
      <c r="H193" s="173"/>
      <c r="I193" s="173"/>
      <c r="J193" s="173"/>
      <c r="K193" s="172" t="s">
        <v>190</v>
      </c>
      <c r="L193" s="59">
        <v>1</v>
      </c>
      <c r="M193" s="174"/>
      <c r="N193" s="173"/>
      <c r="O193" s="173"/>
      <c r="P193" s="156">
        <f t="shared" si="8"/>
      </c>
      <c r="Q193" s="175"/>
      <c r="R193" s="48">
        <f t="shared" si="6"/>
      </c>
      <c r="S193" s="176"/>
      <c r="T193" s="177"/>
      <c r="U193" s="178"/>
      <c r="V193" s="48">
        <f t="shared" si="7"/>
      </c>
      <c r="W193" s="179"/>
      <c r="X193" s="177"/>
    </row>
    <row r="194" spans="2:24" ht="22.5" customHeight="1">
      <c r="B194" s="36">
        <v>186</v>
      </c>
      <c r="C194" s="203"/>
      <c r="D194" s="170"/>
      <c r="E194" s="37"/>
      <c r="F194" s="169"/>
      <c r="G194" s="173"/>
      <c r="H194" s="173"/>
      <c r="I194" s="173"/>
      <c r="J194" s="173"/>
      <c r="K194" s="172" t="s">
        <v>190</v>
      </c>
      <c r="L194" s="59">
        <v>1</v>
      </c>
      <c r="M194" s="174"/>
      <c r="N194" s="173"/>
      <c r="O194" s="173"/>
      <c r="P194" s="156">
        <f t="shared" si="8"/>
      </c>
      <c r="Q194" s="175"/>
      <c r="R194" s="48">
        <f t="shared" si="6"/>
      </c>
      <c r="S194" s="176"/>
      <c r="T194" s="177"/>
      <c r="U194" s="178"/>
      <c r="V194" s="48">
        <f t="shared" si="7"/>
      </c>
      <c r="W194" s="179"/>
      <c r="X194" s="177"/>
    </row>
    <row r="195" spans="2:24" ht="22.5" customHeight="1">
      <c r="B195" s="36">
        <v>187</v>
      </c>
      <c r="C195" s="203"/>
      <c r="D195" s="170"/>
      <c r="E195" s="37"/>
      <c r="F195" s="169"/>
      <c r="G195" s="173"/>
      <c r="H195" s="173"/>
      <c r="I195" s="173"/>
      <c r="J195" s="173"/>
      <c r="K195" s="172" t="s">
        <v>190</v>
      </c>
      <c r="L195" s="59">
        <v>1</v>
      </c>
      <c r="M195" s="174"/>
      <c r="N195" s="173"/>
      <c r="O195" s="173"/>
      <c r="P195" s="156">
        <f t="shared" si="8"/>
      </c>
      <c r="Q195" s="175"/>
      <c r="R195" s="48">
        <f t="shared" si="6"/>
      </c>
      <c r="S195" s="176"/>
      <c r="T195" s="177"/>
      <c r="U195" s="178"/>
      <c r="V195" s="48">
        <f t="shared" si="7"/>
      </c>
      <c r="W195" s="179"/>
      <c r="X195" s="177"/>
    </row>
    <row r="196" spans="2:24" ht="22.5" customHeight="1">
      <c r="B196" s="36">
        <v>188</v>
      </c>
      <c r="C196" s="203"/>
      <c r="D196" s="170"/>
      <c r="E196" s="37"/>
      <c r="F196" s="169"/>
      <c r="G196" s="173"/>
      <c r="H196" s="173"/>
      <c r="I196" s="173"/>
      <c r="J196" s="173"/>
      <c r="K196" s="172" t="s">
        <v>190</v>
      </c>
      <c r="L196" s="59">
        <v>1</v>
      </c>
      <c r="M196" s="174"/>
      <c r="N196" s="173"/>
      <c r="O196" s="173"/>
      <c r="P196" s="156">
        <f t="shared" si="8"/>
      </c>
      <c r="Q196" s="175"/>
      <c r="R196" s="48">
        <f t="shared" si="6"/>
      </c>
      <c r="S196" s="176"/>
      <c r="T196" s="177"/>
      <c r="U196" s="178"/>
      <c r="V196" s="48">
        <f t="shared" si="7"/>
      </c>
      <c r="W196" s="179"/>
      <c r="X196" s="177"/>
    </row>
    <row r="197" spans="2:24" ht="22.5" customHeight="1">
      <c r="B197" s="36">
        <v>189</v>
      </c>
      <c r="C197" s="203"/>
      <c r="D197" s="170"/>
      <c r="E197" s="37"/>
      <c r="F197" s="169"/>
      <c r="G197" s="173"/>
      <c r="H197" s="173"/>
      <c r="I197" s="173"/>
      <c r="J197" s="173"/>
      <c r="K197" s="172" t="s">
        <v>190</v>
      </c>
      <c r="L197" s="59">
        <v>1</v>
      </c>
      <c r="M197" s="174"/>
      <c r="N197" s="173"/>
      <c r="O197" s="173"/>
      <c r="P197" s="156">
        <f t="shared" si="8"/>
      </c>
      <c r="Q197" s="175"/>
      <c r="R197" s="48">
        <f t="shared" si="6"/>
      </c>
      <c r="S197" s="176"/>
      <c r="T197" s="177"/>
      <c r="U197" s="178"/>
      <c r="V197" s="48">
        <f t="shared" si="7"/>
      </c>
      <c r="W197" s="179"/>
      <c r="X197" s="177"/>
    </row>
    <row r="198" spans="2:24" ht="22.5" customHeight="1">
      <c r="B198" s="36">
        <v>190</v>
      </c>
      <c r="C198" s="203"/>
      <c r="D198" s="170"/>
      <c r="E198" s="37"/>
      <c r="F198" s="169"/>
      <c r="G198" s="173"/>
      <c r="H198" s="173"/>
      <c r="I198" s="173"/>
      <c r="J198" s="173"/>
      <c r="K198" s="172" t="s">
        <v>190</v>
      </c>
      <c r="L198" s="59">
        <v>1</v>
      </c>
      <c r="M198" s="174"/>
      <c r="N198" s="173"/>
      <c r="O198" s="173"/>
      <c r="P198" s="156">
        <f t="shared" si="8"/>
      </c>
      <c r="Q198" s="175"/>
      <c r="R198" s="48">
        <f t="shared" si="6"/>
      </c>
      <c r="S198" s="176"/>
      <c r="T198" s="177"/>
      <c r="U198" s="178"/>
      <c r="V198" s="48">
        <f t="shared" si="7"/>
      </c>
      <c r="W198" s="179"/>
      <c r="X198" s="177"/>
    </row>
    <row r="199" spans="2:24" ht="22.5" customHeight="1">
      <c r="B199" s="36">
        <v>191</v>
      </c>
      <c r="C199" s="203"/>
      <c r="D199" s="170"/>
      <c r="E199" s="37"/>
      <c r="F199" s="169"/>
      <c r="G199" s="173"/>
      <c r="H199" s="173"/>
      <c r="I199" s="173"/>
      <c r="J199" s="173"/>
      <c r="K199" s="172" t="s">
        <v>190</v>
      </c>
      <c r="L199" s="59">
        <v>1</v>
      </c>
      <c r="M199" s="174"/>
      <c r="N199" s="173"/>
      <c r="O199" s="173"/>
      <c r="P199" s="156">
        <f t="shared" si="8"/>
      </c>
      <c r="Q199" s="175"/>
      <c r="R199" s="48">
        <f t="shared" si="6"/>
      </c>
      <c r="S199" s="176"/>
      <c r="T199" s="177"/>
      <c r="U199" s="178"/>
      <c r="V199" s="48">
        <f t="shared" si="7"/>
      </c>
      <c r="W199" s="179"/>
      <c r="X199" s="177"/>
    </row>
    <row r="200" spans="2:24" ht="22.5" customHeight="1">
      <c r="B200" s="36">
        <v>192</v>
      </c>
      <c r="C200" s="203"/>
      <c r="D200" s="170"/>
      <c r="E200" s="37"/>
      <c r="F200" s="169"/>
      <c r="G200" s="173"/>
      <c r="H200" s="173"/>
      <c r="I200" s="173"/>
      <c r="J200" s="173"/>
      <c r="K200" s="172" t="s">
        <v>190</v>
      </c>
      <c r="L200" s="59">
        <v>1</v>
      </c>
      <c r="M200" s="174"/>
      <c r="N200" s="173"/>
      <c r="O200" s="173"/>
      <c r="P200" s="156">
        <f t="shared" si="8"/>
      </c>
      <c r="Q200" s="175"/>
      <c r="R200" s="48">
        <f t="shared" si="6"/>
      </c>
      <c r="S200" s="176"/>
      <c r="T200" s="177"/>
      <c r="U200" s="178"/>
      <c r="V200" s="48">
        <f t="shared" si="7"/>
      </c>
      <c r="W200" s="179"/>
      <c r="X200" s="177"/>
    </row>
    <row r="201" spans="2:24" ht="22.5" customHeight="1">
      <c r="B201" s="36">
        <v>193</v>
      </c>
      <c r="C201" s="203"/>
      <c r="D201" s="170"/>
      <c r="E201" s="37"/>
      <c r="F201" s="169"/>
      <c r="G201" s="173"/>
      <c r="H201" s="173"/>
      <c r="I201" s="173"/>
      <c r="J201" s="173"/>
      <c r="K201" s="172" t="s">
        <v>190</v>
      </c>
      <c r="L201" s="59">
        <v>1</v>
      </c>
      <c r="M201" s="174"/>
      <c r="N201" s="173"/>
      <c r="O201" s="173"/>
      <c r="P201" s="156">
        <f t="shared" si="8"/>
      </c>
      <c r="Q201" s="175"/>
      <c r="R201" s="48">
        <f aca="true" t="shared" si="9" ref="R201:R264">IF(Q201="","",VLOOKUP(Q201,$Z$9:$AA$40,2,))</f>
      </c>
      <c r="S201" s="176"/>
      <c r="T201" s="177"/>
      <c r="U201" s="178"/>
      <c r="V201" s="48">
        <f aca="true" t="shared" si="10" ref="V201:V264">IF(U201="","",VLOOKUP(U201,$Z$9:$AA$40,2,))</f>
      </c>
      <c r="W201" s="179"/>
      <c r="X201" s="177"/>
    </row>
    <row r="202" spans="2:24" ht="22.5" customHeight="1">
      <c r="B202" s="36">
        <v>194</v>
      </c>
      <c r="C202" s="203"/>
      <c r="D202" s="170"/>
      <c r="E202" s="37"/>
      <c r="F202" s="169"/>
      <c r="G202" s="173"/>
      <c r="H202" s="173"/>
      <c r="I202" s="173"/>
      <c r="J202" s="173"/>
      <c r="K202" s="172" t="s">
        <v>190</v>
      </c>
      <c r="L202" s="59">
        <v>1</v>
      </c>
      <c r="M202" s="174"/>
      <c r="N202" s="173"/>
      <c r="O202" s="173"/>
      <c r="P202" s="156">
        <f aca="true" t="shared" si="11" ref="P202:P265">IF(G202="","",$B$3)</f>
      </c>
      <c r="Q202" s="175"/>
      <c r="R202" s="48">
        <f t="shared" si="9"/>
      </c>
      <c r="S202" s="176"/>
      <c r="T202" s="177"/>
      <c r="U202" s="178"/>
      <c r="V202" s="48">
        <f t="shared" si="10"/>
      </c>
      <c r="W202" s="179"/>
      <c r="X202" s="177"/>
    </row>
    <row r="203" spans="2:24" ht="22.5" customHeight="1">
      <c r="B203" s="36">
        <v>195</v>
      </c>
      <c r="C203" s="203"/>
      <c r="D203" s="170"/>
      <c r="E203" s="37"/>
      <c r="F203" s="169"/>
      <c r="G203" s="173"/>
      <c r="H203" s="173"/>
      <c r="I203" s="173"/>
      <c r="J203" s="173"/>
      <c r="K203" s="172" t="s">
        <v>190</v>
      </c>
      <c r="L203" s="59">
        <v>1</v>
      </c>
      <c r="M203" s="174"/>
      <c r="N203" s="173"/>
      <c r="O203" s="173"/>
      <c r="P203" s="156">
        <f t="shared" si="11"/>
      </c>
      <c r="Q203" s="175"/>
      <c r="R203" s="48">
        <f t="shared" si="9"/>
      </c>
      <c r="S203" s="176"/>
      <c r="T203" s="177"/>
      <c r="U203" s="178"/>
      <c r="V203" s="48">
        <f t="shared" si="10"/>
      </c>
      <c r="W203" s="179"/>
      <c r="X203" s="177"/>
    </row>
    <row r="204" spans="2:24" ht="22.5" customHeight="1">
      <c r="B204" s="36">
        <v>196</v>
      </c>
      <c r="C204" s="203"/>
      <c r="D204" s="170"/>
      <c r="E204" s="37"/>
      <c r="F204" s="169"/>
      <c r="G204" s="173"/>
      <c r="H204" s="173"/>
      <c r="I204" s="173"/>
      <c r="J204" s="173"/>
      <c r="K204" s="172" t="s">
        <v>190</v>
      </c>
      <c r="L204" s="59">
        <v>1</v>
      </c>
      <c r="M204" s="174"/>
      <c r="N204" s="173"/>
      <c r="O204" s="173"/>
      <c r="P204" s="156">
        <f t="shared" si="11"/>
      </c>
      <c r="Q204" s="175"/>
      <c r="R204" s="48">
        <f t="shared" si="9"/>
      </c>
      <c r="S204" s="176"/>
      <c r="T204" s="177"/>
      <c r="U204" s="178"/>
      <c r="V204" s="48">
        <f t="shared" si="10"/>
      </c>
      <c r="W204" s="179"/>
      <c r="X204" s="177"/>
    </row>
    <row r="205" spans="2:24" ht="22.5" customHeight="1">
      <c r="B205" s="36">
        <v>197</v>
      </c>
      <c r="C205" s="203"/>
      <c r="D205" s="170"/>
      <c r="E205" s="37"/>
      <c r="F205" s="169"/>
      <c r="G205" s="173"/>
      <c r="H205" s="173"/>
      <c r="I205" s="173"/>
      <c r="J205" s="173"/>
      <c r="K205" s="172" t="s">
        <v>190</v>
      </c>
      <c r="L205" s="59">
        <v>1</v>
      </c>
      <c r="M205" s="174"/>
      <c r="N205" s="173"/>
      <c r="O205" s="173"/>
      <c r="P205" s="156">
        <f t="shared" si="11"/>
      </c>
      <c r="Q205" s="175"/>
      <c r="R205" s="48">
        <f t="shared" si="9"/>
      </c>
      <c r="S205" s="176"/>
      <c r="T205" s="177"/>
      <c r="U205" s="178"/>
      <c r="V205" s="48">
        <f t="shared" si="10"/>
      </c>
      <c r="W205" s="179"/>
      <c r="X205" s="177"/>
    </row>
    <row r="206" spans="2:24" ht="22.5" customHeight="1">
      <c r="B206" s="36">
        <v>198</v>
      </c>
      <c r="C206" s="203"/>
      <c r="D206" s="170"/>
      <c r="E206" s="37"/>
      <c r="F206" s="169"/>
      <c r="G206" s="173"/>
      <c r="H206" s="173"/>
      <c r="I206" s="173"/>
      <c r="J206" s="173"/>
      <c r="K206" s="172" t="s">
        <v>190</v>
      </c>
      <c r="L206" s="59">
        <v>1</v>
      </c>
      <c r="M206" s="174"/>
      <c r="N206" s="173"/>
      <c r="O206" s="173"/>
      <c r="P206" s="156">
        <f t="shared" si="11"/>
      </c>
      <c r="Q206" s="175"/>
      <c r="R206" s="48">
        <f t="shared" si="9"/>
      </c>
      <c r="S206" s="176"/>
      <c r="T206" s="177"/>
      <c r="U206" s="178"/>
      <c r="V206" s="48">
        <f t="shared" si="10"/>
      </c>
      <c r="W206" s="179"/>
      <c r="X206" s="177"/>
    </row>
    <row r="207" spans="2:24" ht="22.5" customHeight="1">
      <c r="B207" s="36">
        <v>199</v>
      </c>
      <c r="C207" s="203"/>
      <c r="D207" s="170"/>
      <c r="E207" s="37"/>
      <c r="F207" s="169"/>
      <c r="G207" s="173"/>
      <c r="H207" s="173"/>
      <c r="I207" s="173"/>
      <c r="J207" s="173"/>
      <c r="K207" s="172" t="s">
        <v>190</v>
      </c>
      <c r="L207" s="59">
        <v>1</v>
      </c>
      <c r="M207" s="174"/>
      <c r="N207" s="173"/>
      <c r="O207" s="173"/>
      <c r="P207" s="156">
        <f t="shared" si="11"/>
      </c>
      <c r="Q207" s="175"/>
      <c r="R207" s="48">
        <f t="shared" si="9"/>
      </c>
      <c r="S207" s="176"/>
      <c r="T207" s="177"/>
      <c r="U207" s="178"/>
      <c r="V207" s="48">
        <f t="shared" si="10"/>
      </c>
      <c r="W207" s="179"/>
      <c r="X207" s="177"/>
    </row>
    <row r="208" spans="2:24" ht="22.5" customHeight="1">
      <c r="B208" s="36">
        <v>200</v>
      </c>
      <c r="C208" s="203"/>
      <c r="D208" s="170"/>
      <c r="E208" s="37"/>
      <c r="F208" s="169"/>
      <c r="G208" s="173"/>
      <c r="H208" s="173"/>
      <c r="I208" s="173"/>
      <c r="J208" s="173"/>
      <c r="K208" s="172" t="s">
        <v>190</v>
      </c>
      <c r="L208" s="59">
        <v>1</v>
      </c>
      <c r="M208" s="174"/>
      <c r="N208" s="173"/>
      <c r="O208" s="173"/>
      <c r="P208" s="156">
        <f t="shared" si="11"/>
      </c>
      <c r="Q208" s="175"/>
      <c r="R208" s="48">
        <f t="shared" si="9"/>
      </c>
      <c r="S208" s="176"/>
      <c r="T208" s="177"/>
      <c r="U208" s="178"/>
      <c r="V208" s="48">
        <f t="shared" si="10"/>
      </c>
      <c r="W208" s="179"/>
      <c r="X208" s="177"/>
    </row>
    <row r="209" spans="2:24" ht="22.5" customHeight="1">
      <c r="B209" s="36">
        <v>201</v>
      </c>
      <c r="C209" s="203"/>
      <c r="D209" s="170"/>
      <c r="E209" s="37"/>
      <c r="F209" s="169"/>
      <c r="G209" s="173"/>
      <c r="H209" s="173"/>
      <c r="I209" s="173"/>
      <c r="J209" s="173"/>
      <c r="K209" s="172" t="s">
        <v>190</v>
      </c>
      <c r="L209" s="59">
        <v>1</v>
      </c>
      <c r="M209" s="174"/>
      <c r="N209" s="173"/>
      <c r="O209" s="173"/>
      <c r="P209" s="156">
        <f t="shared" si="11"/>
      </c>
      <c r="Q209" s="175"/>
      <c r="R209" s="48">
        <f t="shared" si="9"/>
      </c>
      <c r="S209" s="176"/>
      <c r="T209" s="177"/>
      <c r="U209" s="178"/>
      <c r="V209" s="48">
        <f t="shared" si="10"/>
      </c>
      <c r="W209" s="179"/>
      <c r="X209" s="177"/>
    </row>
    <row r="210" spans="2:24" ht="22.5" customHeight="1">
      <c r="B210" s="36">
        <v>202</v>
      </c>
      <c r="C210" s="203"/>
      <c r="D210" s="170"/>
      <c r="E210" s="37"/>
      <c r="F210" s="169"/>
      <c r="G210" s="173"/>
      <c r="H210" s="173"/>
      <c r="I210" s="173"/>
      <c r="J210" s="173"/>
      <c r="K210" s="172" t="s">
        <v>190</v>
      </c>
      <c r="L210" s="59">
        <v>1</v>
      </c>
      <c r="M210" s="174"/>
      <c r="N210" s="173"/>
      <c r="O210" s="173"/>
      <c r="P210" s="156">
        <f t="shared" si="11"/>
      </c>
      <c r="Q210" s="175"/>
      <c r="R210" s="48">
        <f t="shared" si="9"/>
      </c>
      <c r="S210" s="176"/>
      <c r="T210" s="177"/>
      <c r="U210" s="178"/>
      <c r="V210" s="48">
        <f t="shared" si="10"/>
      </c>
      <c r="W210" s="179"/>
      <c r="X210" s="177"/>
    </row>
    <row r="211" spans="2:24" ht="22.5" customHeight="1">
      <c r="B211" s="36">
        <v>203</v>
      </c>
      <c r="C211" s="203"/>
      <c r="D211" s="170"/>
      <c r="E211" s="37"/>
      <c r="F211" s="169"/>
      <c r="G211" s="173"/>
      <c r="H211" s="173"/>
      <c r="I211" s="173"/>
      <c r="J211" s="173"/>
      <c r="K211" s="172" t="s">
        <v>190</v>
      </c>
      <c r="L211" s="59">
        <v>1</v>
      </c>
      <c r="M211" s="174"/>
      <c r="N211" s="173"/>
      <c r="O211" s="173"/>
      <c r="P211" s="156">
        <f t="shared" si="11"/>
      </c>
      <c r="Q211" s="175"/>
      <c r="R211" s="48">
        <f t="shared" si="9"/>
      </c>
      <c r="S211" s="176"/>
      <c r="T211" s="177"/>
      <c r="U211" s="178"/>
      <c r="V211" s="48">
        <f t="shared" si="10"/>
      </c>
      <c r="W211" s="179"/>
      <c r="X211" s="177"/>
    </row>
    <row r="212" spans="2:24" ht="22.5" customHeight="1">
      <c r="B212" s="36">
        <v>204</v>
      </c>
      <c r="C212" s="203"/>
      <c r="D212" s="170"/>
      <c r="E212" s="37"/>
      <c r="F212" s="169"/>
      <c r="G212" s="173"/>
      <c r="H212" s="173"/>
      <c r="I212" s="173"/>
      <c r="J212" s="173"/>
      <c r="K212" s="172" t="s">
        <v>190</v>
      </c>
      <c r="L212" s="59">
        <v>1</v>
      </c>
      <c r="M212" s="174"/>
      <c r="N212" s="173"/>
      <c r="O212" s="173"/>
      <c r="P212" s="156">
        <f t="shared" si="11"/>
      </c>
      <c r="Q212" s="175"/>
      <c r="R212" s="48">
        <f t="shared" si="9"/>
      </c>
      <c r="S212" s="176"/>
      <c r="T212" s="177"/>
      <c r="U212" s="178"/>
      <c r="V212" s="48">
        <f t="shared" si="10"/>
      </c>
      <c r="W212" s="179"/>
      <c r="X212" s="177"/>
    </row>
    <row r="213" spans="2:24" ht="22.5" customHeight="1">
      <c r="B213" s="36">
        <v>205</v>
      </c>
      <c r="C213" s="203"/>
      <c r="D213" s="170"/>
      <c r="E213" s="37"/>
      <c r="F213" s="169"/>
      <c r="G213" s="173"/>
      <c r="H213" s="173"/>
      <c r="I213" s="173"/>
      <c r="J213" s="173"/>
      <c r="K213" s="172" t="s">
        <v>190</v>
      </c>
      <c r="L213" s="59">
        <v>1</v>
      </c>
      <c r="M213" s="174"/>
      <c r="N213" s="173"/>
      <c r="O213" s="173"/>
      <c r="P213" s="156">
        <f t="shared" si="11"/>
      </c>
      <c r="Q213" s="175"/>
      <c r="R213" s="48">
        <f t="shared" si="9"/>
      </c>
      <c r="S213" s="176"/>
      <c r="T213" s="177"/>
      <c r="U213" s="178"/>
      <c r="V213" s="48">
        <f t="shared" si="10"/>
      </c>
      <c r="W213" s="179"/>
      <c r="X213" s="177"/>
    </row>
    <row r="214" spans="2:24" ht="22.5" customHeight="1">
      <c r="B214" s="36">
        <v>206</v>
      </c>
      <c r="C214" s="203"/>
      <c r="D214" s="170"/>
      <c r="E214" s="37"/>
      <c r="F214" s="169"/>
      <c r="G214" s="173"/>
      <c r="H214" s="173"/>
      <c r="I214" s="173"/>
      <c r="J214" s="173"/>
      <c r="K214" s="172" t="s">
        <v>190</v>
      </c>
      <c r="L214" s="59">
        <v>1</v>
      </c>
      <c r="M214" s="174"/>
      <c r="N214" s="173"/>
      <c r="O214" s="173"/>
      <c r="P214" s="156">
        <f t="shared" si="11"/>
      </c>
      <c r="Q214" s="175"/>
      <c r="R214" s="48">
        <f t="shared" si="9"/>
      </c>
      <c r="S214" s="176"/>
      <c r="T214" s="177"/>
      <c r="U214" s="178"/>
      <c r="V214" s="48">
        <f t="shared" si="10"/>
      </c>
      <c r="W214" s="179"/>
      <c r="X214" s="177"/>
    </row>
    <row r="215" spans="2:24" ht="22.5" customHeight="1">
      <c r="B215" s="36">
        <v>207</v>
      </c>
      <c r="C215" s="203"/>
      <c r="D215" s="170"/>
      <c r="E215" s="37"/>
      <c r="F215" s="169"/>
      <c r="G215" s="173"/>
      <c r="H215" s="173"/>
      <c r="I215" s="173"/>
      <c r="J215" s="173"/>
      <c r="K215" s="172" t="s">
        <v>190</v>
      </c>
      <c r="L215" s="59">
        <v>1</v>
      </c>
      <c r="M215" s="174"/>
      <c r="N215" s="173"/>
      <c r="O215" s="173"/>
      <c r="P215" s="156">
        <f t="shared" si="11"/>
      </c>
      <c r="Q215" s="175"/>
      <c r="R215" s="48">
        <f t="shared" si="9"/>
      </c>
      <c r="S215" s="176"/>
      <c r="T215" s="177"/>
      <c r="U215" s="178"/>
      <c r="V215" s="48">
        <f t="shared" si="10"/>
      </c>
      <c r="W215" s="179"/>
      <c r="X215" s="177"/>
    </row>
    <row r="216" spans="2:24" ht="22.5" customHeight="1">
      <c r="B216" s="36">
        <v>208</v>
      </c>
      <c r="C216" s="203"/>
      <c r="D216" s="170"/>
      <c r="E216" s="37"/>
      <c r="F216" s="169"/>
      <c r="G216" s="173"/>
      <c r="H216" s="173"/>
      <c r="I216" s="173"/>
      <c r="J216" s="173"/>
      <c r="K216" s="172" t="s">
        <v>190</v>
      </c>
      <c r="L216" s="59">
        <v>1</v>
      </c>
      <c r="M216" s="174"/>
      <c r="N216" s="173"/>
      <c r="O216" s="173"/>
      <c r="P216" s="156">
        <f t="shared" si="11"/>
      </c>
      <c r="Q216" s="175"/>
      <c r="R216" s="48">
        <f t="shared" si="9"/>
      </c>
      <c r="S216" s="176"/>
      <c r="T216" s="177"/>
      <c r="U216" s="178"/>
      <c r="V216" s="48">
        <f t="shared" si="10"/>
      </c>
      <c r="W216" s="179"/>
      <c r="X216" s="177"/>
    </row>
    <row r="217" spans="2:24" ht="22.5" customHeight="1">
      <c r="B217" s="36">
        <v>209</v>
      </c>
      <c r="C217" s="203"/>
      <c r="D217" s="170"/>
      <c r="E217" s="37"/>
      <c r="F217" s="169"/>
      <c r="G217" s="173"/>
      <c r="H217" s="173"/>
      <c r="I217" s="173"/>
      <c r="J217" s="173"/>
      <c r="K217" s="172" t="s">
        <v>190</v>
      </c>
      <c r="L217" s="59">
        <v>1</v>
      </c>
      <c r="M217" s="174"/>
      <c r="N217" s="173"/>
      <c r="O217" s="173"/>
      <c r="P217" s="156">
        <f t="shared" si="11"/>
      </c>
      <c r="Q217" s="175"/>
      <c r="R217" s="48">
        <f t="shared" si="9"/>
      </c>
      <c r="S217" s="176"/>
      <c r="T217" s="177"/>
      <c r="U217" s="178"/>
      <c r="V217" s="48">
        <f t="shared" si="10"/>
      </c>
      <c r="W217" s="179"/>
      <c r="X217" s="177"/>
    </row>
    <row r="218" spans="2:24" ht="22.5" customHeight="1">
      <c r="B218" s="36">
        <v>210</v>
      </c>
      <c r="C218" s="203"/>
      <c r="D218" s="170"/>
      <c r="E218" s="37"/>
      <c r="F218" s="169"/>
      <c r="G218" s="173"/>
      <c r="H218" s="173"/>
      <c r="I218" s="173"/>
      <c r="J218" s="173"/>
      <c r="K218" s="172" t="s">
        <v>190</v>
      </c>
      <c r="L218" s="59">
        <v>1</v>
      </c>
      <c r="M218" s="174"/>
      <c r="N218" s="173"/>
      <c r="O218" s="173"/>
      <c r="P218" s="156">
        <f t="shared" si="11"/>
      </c>
      <c r="Q218" s="175"/>
      <c r="R218" s="48">
        <f t="shared" si="9"/>
      </c>
      <c r="S218" s="176"/>
      <c r="T218" s="177"/>
      <c r="U218" s="178"/>
      <c r="V218" s="48">
        <f t="shared" si="10"/>
      </c>
      <c r="W218" s="179"/>
      <c r="X218" s="177"/>
    </row>
    <row r="219" spans="2:24" ht="22.5" customHeight="1">
      <c r="B219" s="36">
        <v>211</v>
      </c>
      <c r="C219" s="203"/>
      <c r="D219" s="170"/>
      <c r="E219" s="37"/>
      <c r="F219" s="169"/>
      <c r="G219" s="173"/>
      <c r="H219" s="173"/>
      <c r="I219" s="173"/>
      <c r="J219" s="173"/>
      <c r="K219" s="172" t="s">
        <v>190</v>
      </c>
      <c r="L219" s="59">
        <v>1</v>
      </c>
      <c r="M219" s="174"/>
      <c r="N219" s="173"/>
      <c r="O219" s="173"/>
      <c r="P219" s="156">
        <f t="shared" si="11"/>
      </c>
      <c r="Q219" s="175"/>
      <c r="R219" s="48">
        <f t="shared" si="9"/>
      </c>
      <c r="S219" s="176"/>
      <c r="T219" s="177"/>
      <c r="U219" s="178"/>
      <c r="V219" s="48">
        <f t="shared" si="10"/>
      </c>
      <c r="W219" s="179"/>
      <c r="X219" s="177"/>
    </row>
    <row r="220" spans="2:24" ht="22.5" customHeight="1">
      <c r="B220" s="36">
        <v>212</v>
      </c>
      <c r="C220" s="203"/>
      <c r="D220" s="170"/>
      <c r="E220" s="37"/>
      <c r="F220" s="169"/>
      <c r="G220" s="173"/>
      <c r="H220" s="173"/>
      <c r="I220" s="173"/>
      <c r="J220" s="173"/>
      <c r="K220" s="172" t="s">
        <v>190</v>
      </c>
      <c r="L220" s="59">
        <v>1</v>
      </c>
      <c r="M220" s="174"/>
      <c r="N220" s="173"/>
      <c r="O220" s="173"/>
      <c r="P220" s="156">
        <f t="shared" si="11"/>
      </c>
      <c r="Q220" s="175"/>
      <c r="R220" s="48">
        <f t="shared" si="9"/>
      </c>
      <c r="S220" s="176"/>
      <c r="T220" s="177"/>
      <c r="U220" s="178"/>
      <c r="V220" s="48">
        <f t="shared" si="10"/>
      </c>
      <c r="W220" s="179"/>
      <c r="X220" s="177"/>
    </row>
    <row r="221" spans="2:24" ht="22.5" customHeight="1">
      <c r="B221" s="36">
        <v>213</v>
      </c>
      <c r="C221" s="203"/>
      <c r="D221" s="170"/>
      <c r="E221" s="37"/>
      <c r="F221" s="169"/>
      <c r="G221" s="173"/>
      <c r="H221" s="173"/>
      <c r="I221" s="173"/>
      <c r="J221" s="173"/>
      <c r="K221" s="172" t="s">
        <v>190</v>
      </c>
      <c r="L221" s="59">
        <v>1</v>
      </c>
      <c r="M221" s="174"/>
      <c r="N221" s="173"/>
      <c r="O221" s="173"/>
      <c r="P221" s="156">
        <f t="shared" si="11"/>
      </c>
      <c r="Q221" s="175"/>
      <c r="R221" s="48">
        <f t="shared" si="9"/>
      </c>
      <c r="S221" s="176"/>
      <c r="T221" s="177"/>
      <c r="U221" s="178"/>
      <c r="V221" s="48">
        <f t="shared" si="10"/>
      </c>
      <c r="W221" s="179"/>
      <c r="X221" s="177"/>
    </row>
    <row r="222" spans="2:24" ht="22.5" customHeight="1">
      <c r="B222" s="36">
        <v>214</v>
      </c>
      <c r="C222" s="203"/>
      <c r="D222" s="170"/>
      <c r="E222" s="37"/>
      <c r="F222" s="169"/>
      <c r="G222" s="173"/>
      <c r="H222" s="173"/>
      <c r="I222" s="173"/>
      <c r="J222" s="173"/>
      <c r="K222" s="172" t="s">
        <v>190</v>
      </c>
      <c r="L222" s="59">
        <v>1</v>
      </c>
      <c r="M222" s="174"/>
      <c r="N222" s="173"/>
      <c r="O222" s="173"/>
      <c r="P222" s="156">
        <f t="shared" si="11"/>
      </c>
      <c r="Q222" s="175"/>
      <c r="R222" s="48">
        <f t="shared" si="9"/>
      </c>
      <c r="S222" s="176"/>
      <c r="T222" s="177"/>
      <c r="U222" s="178"/>
      <c r="V222" s="48">
        <f t="shared" si="10"/>
      </c>
      <c r="W222" s="179"/>
      <c r="X222" s="177"/>
    </row>
    <row r="223" spans="2:24" ht="22.5" customHeight="1">
      <c r="B223" s="36">
        <v>215</v>
      </c>
      <c r="C223" s="203"/>
      <c r="D223" s="170"/>
      <c r="E223" s="37"/>
      <c r="F223" s="169"/>
      <c r="G223" s="173"/>
      <c r="H223" s="173"/>
      <c r="I223" s="173"/>
      <c r="J223" s="173"/>
      <c r="K223" s="172" t="s">
        <v>190</v>
      </c>
      <c r="L223" s="59">
        <v>1</v>
      </c>
      <c r="M223" s="174"/>
      <c r="N223" s="173"/>
      <c r="O223" s="173"/>
      <c r="P223" s="156">
        <f t="shared" si="11"/>
      </c>
      <c r="Q223" s="175"/>
      <c r="R223" s="48">
        <f t="shared" si="9"/>
      </c>
      <c r="S223" s="176"/>
      <c r="T223" s="177"/>
      <c r="U223" s="178"/>
      <c r="V223" s="48">
        <f t="shared" si="10"/>
      </c>
      <c r="W223" s="179"/>
      <c r="X223" s="177"/>
    </row>
    <row r="224" spans="2:24" ht="22.5" customHeight="1">
      <c r="B224" s="36">
        <v>216</v>
      </c>
      <c r="C224" s="203"/>
      <c r="D224" s="170"/>
      <c r="E224" s="37"/>
      <c r="F224" s="169"/>
      <c r="G224" s="173"/>
      <c r="H224" s="173"/>
      <c r="I224" s="173"/>
      <c r="J224" s="173"/>
      <c r="K224" s="172" t="s">
        <v>190</v>
      </c>
      <c r="L224" s="59">
        <v>1</v>
      </c>
      <c r="M224" s="174"/>
      <c r="N224" s="173"/>
      <c r="O224" s="173"/>
      <c r="P224" s="156">
        <f t="shared" si="11"/>
      </c>
      <c r="Q224" s="175"/>
      <c r="R224" s="48">
        <f t="shared" si="9"/>
      </c>
      <c r="S224" s="176"/>
      <c r="T224" s="177"/>
      <c r="U224" s="178"/>
      <c r="V224" s="48">
        <f t="shared" si="10"/>
      </c>
      <c r="W224" s="179"/>
      <c r="X224" s="177"/>
    </row>
    <row r="225" spans="2:24" ht="22.5" customHeight="1">
      <c r="B225" s="36">
        <v>217</v>
      </c>
      <c r="C225" s="203"/>
      <c r="D225" s="170"/>
      <c r="E225" s="37"/>
      <c r="F225" s="169"/>
      <c r="G225" s="173"/>
      <c r="H225" s="173"/>
      <c r="I225" s="173"/>
      <c r="J225" s="173"/>
      <c r="K225" s="172" t="s">
        <v>190</v>
      </c>
      <c r="L225" s="59">
        <v>1</v>
      </c>
      <c r="M225" s="174"/>
      <c r="N225" s="173"/>
      <c r="O225" s="173"/>
      <c r="P225" s="156">
        <f t="shared" si="11"/>
      </c>
      <c r="Q225" s="175"/>
      <c r="R225" s="48">
        <f t="shared" si="9"/>
      </c>
      <c r="S225" s="176"/>
      <c r="T225" s="177"/>
      <c r="U225" s="178"/>
      <c r="V225" s="48">
        <f t="shared" si="10"/>
      </c>
      <c r="W225" s="179"/>
      <c r="X225" s="177"/>
    </row>
    <row r="226" spans="2:24" ht="22.5" customHeight="1">
      <c r="B226" s="36">
        <v>218</v>
      </c>
      <c r="C226" s="203"/>
      <c r="D226" s="170"/>
      <c r="E226" s="37"/>
      <c r="F226" s="169"/>
      <c r="G226" s="173"/>
      <c r="H226" s="173"/>
      <c r="I226" s="173"/>
      <c r="J226" s="173"/>
      <c r="K226" s="172" t="s">
        <v>190</v>
      </c>
      <c r="L226" s="59">
        <v>1</v>
      </c>
      <c r="M226" s="174"/>
      <c r="N226" s="173"/>
      <c r="O226" s="173"/>
      <c r="P226" s="156">
        <f t="shared" si="11"/>
      </c>
      <c r="Q226" s="175"/>
      <c r="R226" s="48">
        <f t="shared" si="9"/>
      </c>
      <c r="S226" s="176"/>
      <c r="T226" s="177"/>
      <c r="U226" s="178"/>
      <c r="V226" s="48">
        <f t="shared" si="10"/>
      </c>
      <c r="W226" s="179"/>
      <c r="X226" s="177"/>
    </row>
    <row r="227" spans="2:24" ht="22.5" customHeight="1">
      <c r="B227" s="36">
        <v>219</v>
      </c>
      <c r="C227" s="203"/>
      <c r="D227" s="170"/>
      <c r="E227" s="37"/>
      <c r="F227" s="169"/>
      <c r="G227" s="173"/>
      <c r="H227" s="173"/>
      <c r="I227" s="173"/>
      <c r="J227" s="173"/>
      <c r="K227" s="172" t="s">
        <v>190</v>
      </c>
      <c r="L227" s="59">
        <v>1</v>
      </c>
      <c r="M227" s="174"/>
      <c r="N227" s="173"/>
      <c r="O227" s="173"/>
      <c r="P227" s="156">
        <f t="shared" si="11"/>
      </c>
      <c r="Q227" s="175"/>
      <c r="R227" s="48">
        <f t="shared" si="9"/>
      </c>
      <c r="S227" s="176"/>
      <c r="T227" s="177"/>
      <c r="U227" s="178"/>
      <c r="V227" s="48">
        <f t="shared" si="10"/>
      </c>
      <c r="W227" s="179"/>
      <c r="X227" s="177"/>
    </row>
    <row r="228" spans="2:24" ht="22.5" customHeight="1">
      <c r="B228" s="36">
        <v>220</v>
      </c>
      <c r="C228" s="203"/>
      <c r="D228" s="170"/>
      <c r="E228" s="37"/>
      <c r="F228" s="169"/>
      <c r="G228" s="173"/>
      <c r="H228" s="173"/>
      <c r="I228" s="173"/>
      <c r="J228" s="173"/>
      <c r="K228" s="172" t="s">
        <v>190</v>
      </c>
      <c r="L228" s="59">
        <v>1</v>
      </c>
      <c r="M228" s="174"/>
      <c r="N228" s="173"/>
      <c r="O228" s="173"/>
      <c r="P228" s="156">
        <f t="shared" si="11"/>
      </c>
      <c r="Q228" s="175"/>
      <c r="R228" s="48">
        <f t="shared" si="9"/>
      </c>
      <c r="S228" s="176"/>
      <c r="T228" s="177"/>
      <c r="U228" s="178"/>
      <c r="V228" s="48">
        <f t="shared" si="10"/>
      </c>
      <c r="W228" s="179"/>
      <c r="X228" s="177"/>
    </row>
    <row r="229" spans="2:24" ht="22.5" customHeight="1">
      <c r="B229" s="36">
        <v>221</v>
      </c>
      <c r="C229" s="203"/>
      <c r="D229" s="170"/>
      <c r="E229" s="37"/>
      <c r="F229" s="169"/>
      <c r="G229" s="173"/>
      <c r="H229" s="173"/>
      <c r="I229" s="173"/>
      <c r="J229" s="173"/>
      <c r="K229" s="172" t="s">
        <v>190</v>
      </c>
      <c r="L229" s="59">
        <v>1</v>
      </c>
      <c r="M229" s="174"/>
      <c r="N229" s="173"/>
      <c r="O229" s="173"/>
      <c r="P229" s="156">
        <f t="shared" si="11"/>
      </c>
      <c r="Q229" s="175"/>
      <c r="R229" s="48">
        <f t="shared" si="9"/>
      </c>
      <c r="S229" s="176"/>
      <c r="T229" s="177"/>
      <c r="U229" s="178"/>
      <c r="V229" s="48">
        <f t="shared" si="10"/>
      </c>
      <c r="W229" s="179"/>
      <c r="X229" s="177"/>
    </row>
    <row r="230" spans="2:24" ht="22.5" customHeight="1">
      <c r="B230" s="36">
        <v>222</v>
      </c>
      <c r="C230" s="203"/>
      <c r="D230" s="170"/>
      <c r="E230" s="37"/>
      <c r="F230" s="169"/>
      <c r="G230" s="173"/>
      <c r="H230" s="173"/>
      <c r="I230" s="173"/>
      <c r="J230" s="173"/>
      <c r="K230" s="172" t="s">
        <v>190</v>
      </c>
      <c r="L230" s="59">
        <v>1</v>
      </c>
      <c r="M230" s="174"/>
      <c r="N230" s="173"/>
      <c r="O230" s="173"/>
      <c r="P230" s="156">
        <f t="shared" si="11"/>
      </c>
      <c r="Q230" s="175"/>
      <c r="R230" s="48">
        <f t="shared" si="9"/>
      </c>
      <c r="S230" s="176"/>
      <c r="T230" s="177"/>
      <c r="U230" s="178"/>
      <c r="V230" s="48">
        <f t="shared" si="10"/>
      </c>
      <c r="W230" s="179"/>
      <c r="X230" s="177"/>
    </row>
    <row r="231" spans="2:24" ht="22.5" customHeight="1">
      <c r="B231" s="36">
        <v>223</v>
      </c>
      <c r="C231" s="203"/>
      <c r="D231" s="170"/>
      <c r="E231" s="37"/>
      <c r="F231" s="169"/>
      <c r="G231" s="173"/>
      <c r="H231" s="173"/>
      <c r="I231" s="173"/>
      <c r="J231" s="173"/>
      <c r="K231" s="172" t="s">
        <v>190</v>
      </c>
      <c r="L231" s="59">
        <v>1</v>
      </c>
      <c r="M231" s="174"/>
      <c r="N231" s="173"/>
      <c r="O231" s="173"/>
      <c r="P231" s="156">
        <f t="shared" si="11"/>
      </c>
      <c r="Q231" s="175"/>
      <c r="R231" s="48">
        <f t="shared" si="9"/>
      </c>
      <c r="S231" s="176"/>
      <c r="T231" s="177"/>
      <c r="U231" s="178"/>
      <c r="V231" s="48">
        <f t="shared" si="10"/>
      </c>
      <c r="W231" s="179"/>
      <c r="X231" s="177"/>
    </row>
    <row r="232" spans="2:24" ht="22.5" customHeight="1">
      <c r="B232" s="36">
        <v>224</v>
      </c>
      <c r="C232" s="203"/>
      <c r="D232" s="170"/>
      <c r="E232" s="37"/>
      <c r="F232" s="169"/>
      <c r="G232" s="173"/>
      <c r="H232" s="173"/>
      <c r="I232" s="173"/>
      <c r="J232" s="173"/>
      <c r="K232" s="172" t="s">
        <v>190</v>
      </c>
      <c r="L232" s="59">
        <v>1</v>
      </c>
      <c r="M232" s="174"/>
      <c r="N232" s="173"/>
      <c r="O232" s="173"/>
      <c r="P232" s="156">
        <f t="shared" si="11"/>
      </c>
      <c r="Q232" s="175"/>
      <c r="R232" s="48">
        <f t="shared" si="9"/>
      </c>
      <c r="S232" s="176"/>
      <c r="T232" s="177"/>
      <c r="U232" s="178"/>
      <c r="V232" s="48">
        <f t="shared" si="10"/>
      </c>
      <c r="W232" s="179"/>
      <c r="X232" s="177"/>
    </row>
    <row r="233" spans="2:24" ht="22.5" customHeight="1">
      <c r="B233" s="36">
        <v>225</v>
      </c>
      <c r="C233" s="203"/>
      <c r="D233" s="170"/>
      <c r="E233" s="37"/>
      <c r="F233" s="169"/>
      <c r="G233" s="173"/>
      <c r="H233" s="173"/>
      <c r="I233" s="173"/>
      <c r="J233" s="173"/>
      <c r="K233" s="172" t="s">
        <v>190</v>
      </c>
      <c r="L233" s="59">
        <v>1</v>
      </c>
      <c r="M233" s="174"/>
      <c r="N233" s="173"/>
      <c r="O233" s="173"/>
      <c r="P233" s="156">
        <f t="shared" si="11"/>
      </c>
      <c r="Q233" s="175"/>
      <c r="R233" s="48">
        <f t="shared" si="9"/>
      </c>
      <c r="S233" s="176"/>
      <c r="T233" s="177"/>
      <c r="U233" s="178"/>
      <c r="V233" s="48">
        <f t="shared" si="10"/>
      </c>
      <c r="W233" s="179"/>
      <c r="X233" s="177"/>
    </row>
    <row r="234" spans="2:24" ht="22.5" customHeight="1">
      <c r="B234" s="36">
        <v>226</v>
      </c>
      <c r="C234" s="203"/>
      <c r="D234" s="170"/>
      <c r="E234" s="37"/>
      <c r="F234" s="169"/>
      <c r="G234" s="173"/>
      <c r="H234" s="173"/>
      <c r="I234" s="173"/>
      <c r="J234" s="173"/>
      <c r="K234" s="172" t="s">
        <v>190</v>
      </c>
      <c r="L234" s="59">
        <v>1</v>
      </c>
      <c r="M234" s="174"/>
      <c r="N234" s="173"/>
      <c r="O234" s="173"/>
      <c r="P234" s="156">
        <f t="shared" si="11"/>
      </c>
      <c r="Q234" s="175"/>
      <c r="R234" s="48">
        <f t="shared" si="9"/>
      </c>
      <c r="S234" s="176"/>
      <c r="T234" s="177"/>
      <c r="U234" s="178"/>
      <c r="V234" s="48">
        <f t="shared" si="10"/>
      </c>
      <c r="W234" s="179"/>
      <c r="X234" s="177"/>
    </row>
    <row r="235" spans="2:24" ht="22.5" customHeight="1">
      <c r="B235" s="36">
        <v>227</v>
      </c>
      <c r="C235" s="203"/>
      <c r="D235" s="170"/>
      <c r="E235" s="37"/>
      <c r="F235" s="169"/>
      <c r="G235" s="173"/>
      <c r="H235" s="173"/>
      <c r="I235" s="173"/>
      <c r="J235" s="173"/>
      <c r="K235" s="172" t="s">
        <v>190</v>
      </c>
      <c r="L235" s="59">
        <v>1</v>
      </c>
      <c r="M235" s="174"/>
      <c r="N235" s="173"/>
      <c r="O235" s="173"/>
      <c r="P235" s="156">
        <f t="shared" si="11"/>
      </c>
      <c r="Q235" s="175"/>
      <c r="R235" s="48">
        <f t="shared" si="9"/>
      </c>
      <c r="S235" s="176"/>
      <c r="T235" s="177"/>
      <c r="U235" s="178"/>
      <c r="V235" s="48">
        <f t="shared" si="10"/>
      </c>
      <c r="W235" s="179"/>
      <c r="X235" s="177"/>
    </row>
    <row r="236" spans="2:24" ht="22.5" customHeight="1">
      <c r="B236" s="36">
        <v>228</v>
      </c>
      <c r="C236" s="203"/>
      <c r="D236" s="170"/>
      <c r="E236" s="37"/>
      <c r="F236" s="169"/>
      <c r="G236" s="173"/>
      <c r="H236" s="173"/>
      <c r="I236" s="173"/>
      <c r="J236" s="173"/>
      <c r="K236" s="172" t="s">
        <v>190</v>
      </c>
      <c r="L236" s="59">
        <v>1</v>
      </c>
      <c r="M236" s="174"/>
      <c r="N236" s="173"/>
      <c r="O236" s="173"/>
      <c r="P236" s="156">
        <f t="shared" si="11"/>
      </c>
      <c r="Q236" s="175"/>
      <c r="R236" s="48">
        <f t="shared" si="9"/>
      </c>
      <c r="S236" s="176"/>
      <c r="T236" s="177"/>
      <c r="U236" s="178"/>
      <c r="V236" s="48">
        <f t="shared" si="10"/>
      </c>
      <c r="W236" s="179"/>
      <c r="X236" s="177"/>
    </row>
    <row r="237" spans="2:24" ht="22.5" customHeight="1">
      <c r="B237" s="36">
        <v>229</v>
      </c>
      <c r="C237" s="203"/>
      <c r="D237" s="170"/>
      <c r="E237" s="37"/>
      <c r="F237" s="169"/>
      <c r="G237" s="173"/>
      <c r="H237" s="173"/>
      <c r="I237" s="173"/>
      <c r="J237" s="173"/>
      <c r="K237" s="172" t="s">
        <v>190</v>
      </c>
      <c r="L237" s="59">
        <v>1</v>
      </c>
      <c r="M237" s="174"/>
      <c r="N237" s="173"/>
      <c r="O237" s="173"/>
      <c r="P237" s="156">
        <f t="shared" si="11"/>
      </c>
      <c r="Q237" s="175"/>
      <c r="R237" s="48">
        <f t="shared" si="9"/>
      </c>
      <c r="S237" s="176"/>
      <c r="T237" s="177"/>
      <c r="U237" s="178"/>
      <c r="V237" s="48">
        <f t="shared" si="10"/>
      </c>
      <c r="W237" s="179"/>
      <c r="X237" s="177"/>
    </row>
    <row r="238" spans="2:24" ht="22.5" customHeight="1">
      <c r="B238" s="36">
        <v>230</v>
      </c>
      <c r="C238" s="203"/>
      <c r="D238" s="170"/>
      <c r="E238" s="37"/>
      <c r="F238" s="169"/>
      <c r="G238" s="173"/>
      <c r="H238" s="173"/>
      <c r="I238" s="173"/>
      <c r="J238" s="173"/>
      <c r="K238" s="172" t="s">
        <v>190</v>
      </c>
      <c r="L238" s="59">
        <v>1</v>
      </c>
      <c r="M238" s="174"/>
      <c r="N238" s="173"/>
      <c r="O238" s="173"/>
      <c r="P238" s="156">
        <f t="shared" si="11"/>
      </c>
      <c r="Q238" s="175"/>
      <c r="R238" s="48">
        <f t="shared" si="9"/>
      </c>
      <c r="S238" s="176"/>
      <c r="T238" s="177"/>
      <c r="U238" s="178"/>
      <c r="V238" s="48">
        <f t="shared" si="10"/>
      </c>
      <c r="W238" s="179"/>
      <c r="X238" s="177"/>
    </row>
    <row r="239" spans="2:24" ht="22.5" customHeight="1">
      <c r="B239" s="36">
        <v>231</v>
      </c>
      <c r="C239" s="203"/>
      <c r="D239" s="170"/>
      <c r="E239" s="37"/>
      <c r="F239" s="169"/>
      <c r="G239" s="173"/>
      <c r="H239" s="173"/>
      <c r="I239" s="173"/>
      <c r="J239" s="173"/>
      <c r="K239" s="172" t="s">
        <v>190</v>
      </c>
      <c r="L239" s="59">
        <v>1</v>
      </c>
      <c r="M239" s="174"/>
      <c r="N239" s="173"/>
      <c r="O239" s="173"/>
      <c r="P239" s="156">
        <f t="shared" si="11"/>
      </c>
      <c r="Q239" s="175"/>
      <c r="R239" s="48">
        <f t="shared" si="9"/>
      </c>
      <c r="S239" s="176"/>
      <c r="T239" s="177"/>
      <c r="U239" s="178"/>
      <c r="V239" s="48">
        <f t="shared" si="10"/>
      </c>
      <c r="W239" s="179"/>
      <c r="X239" s="177"/>
    </row>
    <row r="240" spans="2:24" ht="22.5" customHeight="1">
      <c r="B240" s="36">
        <v>232</v>
      </c>
      <c r="C240" s="203"/>
      <c r="D240" s="170"/>
      <c r="E240" s="37"/>
      <c r="F240" s="169"/>
      <c r="G240" s="173"/>
      <c r="H240" s="173"/>
      <c r="I240" s="173"/>
      <c r="J240" s="173"/>
      <c r="K240" s="172" t="s">
        <v>190</v>
      </c>
      <c r="L240" s="59">
        <v>1</v>
      </c>
      <c r="M240" s="174"/>
      <c r="N240" s="173"/>
      <c r="O240" s="173"/>
      <c r="P240" s="156">
        <f t="shared" si="11"/>
      </c>
      <c r="Q240" s="175"/>
      <c r="R240" s="48">
        <f t="shared" si="9"/>
      </c>
      <c r="S240" s="176"/>
      <c r="T240" s="177"/>
      <c r="U240" s="178"/>
      <c r="V240" s="48">
        <f t="shared" si="10"/>
      </c>
      <c r="W240" s="179"/>
      <c r="X240" s="177"/>
    </row>
    <row r="241" spans="2:24" ht="22.5" customHeight="1">
      <c r="B241" s="36">
        <v>233</v>
      </c>
      <c r="C241" s="203"/>
      <c r="D241" s="170"/>
      <c r="E241" s="37"/>
      <c r="F241" s="169"/>
      <c r="G241" s="173"/>
      <c r="H241" s="173"/>
      <c r="I241" s="173"/>
      <c r="J241" s="173"/>
      <c r="K241" s="172" t="s">
        <v>190</v>
      </c>
      <c r="L241" s="59">
        <v>1</v>
      </c>
      <c r="M241" s="174"/>
      <c r="N241" s="173"/>
      <c r="O241" s="173"/>
      <c r="P241" s="156">
        <f t="shared" si="11"/>
      </c>
      <c r="Q241" s="175"/>
      <c r="R241" s="48">
        <f t="shared" si="9"/>
      </c>
      <c r="S241" s="176"/>
      <c r="T241" s="177"/>
      <c r="U241" s="178"/>
      <c r="V241" s="48">
        <f t="shared" si="10"/>
      </c>
      <c r="W241" s="179"/>
      <c r="X241" s="177"/>
    </row>
    <row r="242" spans="2:24" ht="22.5" customHeight="1">
      <c r="B242" s="36">
        <v>234</v>
      </c>
      <c r="C242" s="203"/>
      <c r="D242" s="170"/>
      <c r="E242" s="37"/>
      <c r="F242" s="169"/>
      <c r="G242" s="173"/>
      <c r="H242" s="173"/>
      <c r="I242" s="173"/>
      <c r="J242" s="173"/>
      <c r="K242" s="172" t="s">
        <v>190</v>
      </c>
      <c r="L242" s="59">
        <v>1</v>
      </c>
      <c r="M242" s="174"/>
      <c r="N242" s="173"/>
      <c r="O242" s="173"/>
      <c r="P242" s="156">
        <f t="shared" si="11"/>
      </c>
      <c r="Q242" s="175"/>
      <c r="R242" s="48">
        <f t="shared" si="9"/>
      </c>
      <c r="S242" s="176"/>
      <c r="T242" s="177"/>
      <c r="U242" s="178"/>
      <c r="V242" s="48">
        <f t="shared" si="10"/>
      </c>
      <c r="W242" s="179"/>
      <c r="X242" s="177"/>
    </row>
    <row r="243" spans="2:24" ht="22.5" customHeight="1">
      <c r="B243" s="36">
        <v>235</v>
      </c>
      <c r="C243" s="203"/>
      <c r="D243" s="170"/>
      <c r="E243" s="37"/>
      <c r="F243" s="169"/>
      <c r="G243" s="173"/>
      <c r="H243" s="173"/>
      <c r="I243" s="173"/>
      <c r="J243" s="173"/>
      <c r="K243" s="172" t="s">
        <v>190</v>
      </c>
      <c r="L243" s="59">
        <v>1</v>
      </c>
      <c r="M243" s="174"/>
      <c r="N243" s="173"/>
      <c r="O243" s="173"/>
      <c r="P243" s="156">
        <f t="shared" si="11"/>
      </c>
      <c r="Q243" s="175"/>
      <c r="R243" s="48">
        <f t="shared" si="9"/>
      </c>
      <c r="S243" s="176"/>
      <c r="T243" s="177"/>
      <c r="U243" s="178"/>
      <c r="V243" s="48">
        <f t="shared" si="10"/>
      </c>
      <c r="W243" s="179"/>
      <c r="X243" s="177"/>
    </row>
    <row r="244" spans="2:24" ht="22.5" customHeight="1">
      <c r="B244" s="36">
        <v>236</v>
      </c>
      <c r="C244" s="203"/>
      <c r="D244" s="170"/>
      <c r="E244" s="37"/>
      <c r="F244" s="169"/>
      <c r="G244" s="173"/>
      <c r="H244" s="173"/>
      <c r="I244" s="173"/>
      <c r="J244" s="173"/>
      <c r="K244" s="172" t="s">
        <v>190</v>
      </c>
      <c r="L244" s="59">
        <v>1</v>
      </c>
      <c r="M244" s="174"/>
      <c r="N244" s="173"/>
      <c r="O244" s="173"/>
      <c r="P244" s="156">
        <f t="shared" si="11"/>
      </c>
      <c r="Q244" s="175"/>
      <c r="R244" s="48">
        <f t="shared" si="9"/>
      </c>
      <c r="S244" s="176"/>
      <c r="T244" s="177"/>
      <c r="U244" s="178"/>
      <c r="V244" s="48">
        <f t="shared" si="10"/>
      </c>
      <c r="W244" s="179"/>
      <c r="X244" s="177"/>
    </row>
    <row r="245" spans="2:24" ht="22.5" customHeight="1">
      <c r="B245" s="36">
        <v>237</v>
      </c>
      <c r="C245" s="203"/>
      <c r="D245" s="170"/>
      <c r="E245" s="37"/>
      <c r="F245" s="169"/>
      <c r="G245" s="173"/>
      <c r="H245" s="173"/>
      <c r="I245" s="173"/>
      <c r="J245" s="173"/>
      <c r="K245" s="172" t="s">
        <v>190</v>
      </c>
      <c r="L245" s="59">
        <v>1</v>
      </c>
      <c r="M245" s="174"/>
      <c r="N245" s="173"/>
      <c r="O245" s="173"/>
      <c r="P245" s="156">
        <f t="shared" si="11"/>
      </c>
      <c r="Q245" s="175"/>
      <c r="R245" s="48">
        <f t="shared" si="9"/>
      </c>
      <c r="S245" s="176"/>
      <c r="T245" s="177"/>
      <c r="U245" s="178"/>
      <c r="V245" s="48">
        <f t="shared" si="10"/>
      </c>
      <c r="W245" s="179"/>
      <c r="X245" s="177"/>
    </row>
    <row r="246" spans="2:24" ht="22.5" customHeight="1">
      <c r="B246" s="36">
        <v>238</v>
      </c>
      <c r="C246" s="203"/>
      <c r="D246" s="170"/>
      <c r="E246" s="37"/>
      <c r="F246" s="169"/>
      <c r="G246" s="173"/>
      <c r="H246" s="173"/>
      <c r="I246" s="173"/>
      <c r="J246" s="173"/>
      <c r="K246" s="172" t="s">
        <v>190</v>
      </c>
      <c r="L246" s="59">
        <v>1</v>
      </c>
      <c r="M246" s="174"/>
      <c r="N246" s="173"/>
      <c r="O246" s="173"/>
      <c r="P246" s="156">
        <f t="shared" si="11"/>
      </c>
      <c r="Q246" s="175"/>
      <c r="R246" s="48">
        <f t="shared" si="9"/>
      </c>
      <c r="S246" s="176"/>
      <c r="T246" s="177"/>
      <c r="U246" s="178"/>
      <c r="V246" s="48">
        <f t="shared" si="10"/>
      </c>
      <c r="W246" s="179"/>
      <c r="X246" s="177"/>
    </row>
    <row r="247" spans="2:24" ht="22.5" customHeight="1">
      <c r="B247" s="36">
        <v>239</v>
      </c>
      <c r="C247" s="203"/>
      <c r="D247" s="170"/>
      <c r="E247" s="37"/>
      <c r="F247" s="169"/>
      <c r="G247" s="173"/>
      <c r="H247" s="173"/>
      <c r="I247" s="173"/>
      <c r="J247" s="173"/>
      <c r="K247" s="172" t="s">
        <v>190</v>
      </c>
      <c r="L247" s="59">
        <v>1</v>
      </c>
      <c r="M247" s="174"/>
      <c r="N247" s="173"/>
      <c r="O247" s="173"/>
      <c r="P247" s="156">
        <f t="shared" si="11"/>
      </c>
      <c r="Q247" s="175"/>
      <c r="R247" s="48">
        <f t="shared" si="9"/>
      </c>
      <c r="S247" s="176"/>
      <c r="T247" s="177"/>
      <c r="U247" s="178"/>
      <c r="V247" s="48">
        <f t="shared" si="10"/>
      </c>
      <c r="W247" s="179"/>
      <c r="X247" s="177"/>
    </row>
    <row r="248" spans="2:24" ht="22.5" customHeight="1">
      <c r="B248" s="36">
        <v>240</v>
      </c>
      <c r="C248" s="203"/>
      <c r="D248" s="170"/>
      <c r="E248" s="37"/>
      <c r="F248" s="169"/>
      <c r="G248" s="173"/>
      <c r="H248" s="173"/>
      <c r="I248" s="173"/>
      <c r="J248" s="173"/>
      <c r="K248" s="172" t="s">
        <v>190</v>
      </c>
      <c r="L248" s="59">
        <v>1</v>
      </c>
      <c r="M248" s="174"/>
      <c r="N248" s="173"/>
      <c r="O248" s="173"/>
      <c r="P248" s="156">
        <f t="shared" si="11"/>
      </c>
      <c r="Q248" s="175"/>
      <c r="R248" s="48">
        <f t="shared" si="9"/>
      </c>
      <c r="S248" s="176"/>
      <c r="T248" s="177"/>
      <c r="U248" s="178"/>
      <c r="V248" s="48">
        <f t="shared" si="10"/>
      </c>
      <c r="W248" s="179"/>
      <c r="X248" s="177"/>
    </row>
    <row r="249" spans="2:24" ht="22.5" customHeight="1">
      <c r="B249" s="36">
        <v>241</v>
      </c>
      <c r="C249" s="203"/>
      <c r="D249" s="170"/>
      <c r="E249" s="37"/>
      <c r="F249" s="169"/>
      <c r="G249" s="173"/>
      <c r="H249" s="173"/>
      <c r="I249" s="173"/>
      <c r="J249" s="173"/>
      <c r="K249" s="172" t="s">
        <v>190</v>
      </c>
      <c r="L249" s="59">
        <v>1</v>
      </c>
      <c r="M249" s="174"/>
      <c r="N249" s="173"/>
      <c r="O249" s="173"/>
      <c r="P249" s="156">
        <f t="shared" si="11"/>
      </c>
      <c r="Q249" s="175"/>
      <c r="R249" s="48">
        <f t="shared" si="9"/>
      </c>
      <c r="S249" s="176"/>
      <c r="T249" s="177"/>
      <c r="U249" s="178"/>
      <c r="V249" s="48">
        <f t="shared" si="10"/>
      </c>
      <c r="W249" s="179"/>
      <c r="X249" s="177"/>
    </row>
    <row r="250" spans="2:24" ht="22.5" customHeight="1">
      <c r="B250" s="36">
        <v>242</v>
      </c>
      <c r="C250" s="203"/>
      <c r="D250" s="170"/>
      <c r="E250" s="37"/>
      <c r="F250" s="169"/>
      <c r="G250" s="173"/>
      <c r="H250" s="173"/>
      <c r="I250" s="173"/>
      <c r="J250" s="173"/>
      <c r="K250" s="172" t="s">
        <v>190</v>
      </c>
      <c r="L250" s="59">
        <v>1</v>
      </c>
      <c r="M250" s="174"/>
      <c r="N250" s="173"/>
      <c r="O250" s="173"/>
      <c r="P250" s="156">
        <f t="shared" si="11"/>
      </c>
      <c r="Q250" s="175"/>
      <c r="R250" s="48">
        <f t="shared" si="9"/>
      </c>
      <c r="S250" s="176"/>
      <c r="T250" s="177"/>
      <c r="U250" s="178"/>
      <c r="V250" s="48">
        <f t="shared" si="10"/>
      </c>
      <c r="W250" s="179"/>
      <c r="X250" s="177"/>
    </row>
    <row r="251" spans="2:24" ht="22.5" customHeight="1">
      <c r="B251" s="36">
        <v>243</v>
      </c>
      <c r="C251" s="203"/>
      <c r="D251" s="170"/>
      <c r="E251" s="37"/>
      <c r="F251" s="169"/>
      <c r="G251" s="173"/>
      <c r="H251" s="173"/>
      <c r="I251" s="173"/>
      <c r="J251" s="173"/>
      <c r="K251" s="172" t="s">
        <v>190</v>
      </c>
      <c r="L251" s="59">
        <v>1</v>
      </c>
      <c r="M251" s="174"/>
      <c r="N251" s="173"/>
      <c r="O251" s="173"/>
      <c r="P251" s="156">
        <f t="shared" si="11"/>
      </c>
      <c r="Q251" s="175"/>
      <c r="R251" s="48">
        <f t="shared" si="9"/>
      </c>
      <c r="S251" s="176"/>
      <c r="T251" s="177"/>
      <c r="U251" s="178"/>
      <c r="V251" s="48">
        <f t="shared" si="10"/>
      </c>
      <c r="W251" s="179"/>
      <c r="X251" s="177"/>
    </row>
    <row r="252" spans="2:24" ht="22.5" customHeight="1">
      <c r="B252" s="36">
        <v>244</v>
      </c>
      <c r="C252" s="203"/>
      <c r="D252" s="170"/>
      <c r="E252" s="37"/>
      <c r="F252" s="169"/>
      <c r="G252" s="173"/>
      <c r="H252" s="173"/>
      <c r="I252" s="173"/>
      <c r="J252" s="173"/>
      <c r="K252" s="172" t="s">
        <v>190</v>
      </c>
      <c r="L252" s="59">
        <v>1</v>
      </c>
      <c r="M252" s="174"/>
      <c r="N252" s="173"/>
      <c r="O252" s="173"/>
      <c r="P252" s="156">
        <f t="shared" si="11"/>
      </c>
      <c r="Q252" s="175"/>
      <c r="R252" s="48">
        <f t="shared" si="9"/>
      </c>
      <c r="S252" s="176"/>
      <c r="T252" s="177"/>
      <c r="U252" s="178"/>
      <c r="V252" s="48">
        <f t="shared" si="10"/>
      </c>
      <c r="W252" s="179"/>
      <c r="X252" s="177"/>
    </row>
    <row r="253" spans="2:24" ht="22.5" customHeight="1">
      <c r="B253" s="36">
        <v>245</v>
      </c>
      <c r="C253" s="203"/>
      <c r="D253" s="170"/>
      <c r="E253" s="37"/>
      <c r="F253" s="169"/>
      <c r="G253" s="173"/>
      <c r="H253" s="173"/>
      <c r="I253" s="173"/>
      <c r="J253" s="173"/>
      <c r="K253" s="172" t="s">
        <v>190</v>
      </c>
      <c r="L253" s="59">
        <v>1</v>
      </c>
      <c r="M253" s="174"/>
      <c r="N253" s="173"/>
      <c r="O253" s="173"/>
      <c r="P253" s="156">
        <f t="shared" si="11"/>
      </c>
      <c r="Q253" s="175"/>
      <c r="R253" s="48">
        <f t="shared" si="9"/>
      </c>
      <c r="S253" s="176"/>
      <c r="T253" s="177"/>
      <c r="U253" s="178"/>
      <c r="V253" s="48">
        <f t="shared" si="10"/>
      </c>
      <c r="W253" s="179"/>
      <c r="X253" s="177"/>
    </row>
    <row r="254" spans="2:24" ht="22.5" customHeight="1">
      <c r="B254" s="36">
        <v>246</v>
      </c>
      <c r="C254" s="203"/>
      <c r="D254" s="170"/>
      <c r="E254" s="37"/>
      <c r="F254" s="169"/>
      <c r="G254" s="173"/>
      <c r="H254" s="173"/>
      <c r="I254" s="173"/>
      <c r="J254" s="173"/>
      <c r="K254" s="172" t="s">
        <v>190</v>
      </c>
      <c r="L254" s="59">
        <v>1</v>
      </c>
      <c r="M254" s="174"/>
      <c r="N254" s="173"/>
      <c r="O254" s="173"/>
      <c r="P254" s="156">
        <f t="shared" si="11"/>
      </c>
      <c r="Q254" s="175"/>
      <c r="R254" s="48">
        <f t="shared" si="9"/>
      </c>
      <c r="S254" s="176"/>
      <c r="T254" s="177"/>
      <c r="U254" s="178"/>
      <c r="V254" s="48">
        <f t="shared" si="10"/>
      </c>
      <c r="W254" s="179"/>
      <c r="X254" s="177"/>
    </row>
    <row r="255" spans="2:24" ht="22.5" customHeight="1">
      <c r="B255" s="36">
        <v>247</v>
      </c>
      <c r="C255" s="203"/>
      <c r="D255" s="170"/>
      <c r="E255" s="37"/>
      <c r="F255" s="169"/>
      <c r="G255" s="173"/>
      <c r="H255" s="173"/>
      <c r="I255" s="173"/>
      <c r="J255" s="173"/>
      <c r="K255" s="172" t="s">
        <v>190</v>
      </c>
      <c r="L255" s="59">
        <v>1</v>
      </c>
      <c r="M255" s="174"/>
      <c r="N255" s="173"/>
      <c r="O255" s="173"/>
      <c r="P255" s="156">
        <f t="shared" si="11"/>
      </c>
      <c r="Q255" s="175"/>
      <c r="R255" s="48">
        <f t="shared" si="9"/>
      </c>
      <c r="S255" s="176"/>
      <c r="T255" s="177"/>
      <c r="U255" s="178"/>
      <c r="V255" s="48">
        <f t="shared" si="10"/>
      </c>
      <c r="W255" s="179"/>
      <c r="X255" s="177"/>
    </row>
    <row r="256" spans="2:24" ht="22.5" customHeight="1">
      <c r="B256" s="36">
        <v>248</v>
      </c>
      <c r="C256" s="203"/>
      <c r="D256" s="170"/>
      <c r="E256" s="37"/>
      <c r="F256" s="169"/>
      <c r="G256" s="173"/>
      <c r="H256" s="173"/>
      <c r="I256" s="173"/>
      <c r="J256" s="173"/>
      <c r="K256" s="172" t="s">
        <v>190</v>
      </c>
      <c r="L256" s="59">
        <v>1</v>
      </c>
      <c r="M256" s="174"/>
      <c r="N256" s="173"/>
      <c r="O256" s="173"/>
      <c r="P256" s="156">
        <f t="shared" si="11"/>
      </c>
      <c r="Q256" s="175"/>
      <c r="R256" s="48">
        <f t="shared" si="9"/>
      </c>
      <c r="S256" s="176"/>
      <c r="T256" s="177"/>
      <c r="U256" s="178"/>
      <c r="V256" s="48">
        <f t="shared" si="10"/>
      </c>
      <c r="W256" s="179"/>
      <c r="X256" s="177"/>
    </row>
    <row r="257" spans="2:24" ht="22.5" customHeight="1">
      <c r="B257" s="36">
        <v>249</v>
      </c>
      <c r="C257" s="203"/>
      <c r="D257" s="170"/>
      <c r="E257" s="37"/>
      <c r="F257" s="169"/>
      <c r="G257" s="173"/>
      <c r="H257" s="173"/>
      <c r="I257" s="173"/>
      <c r="J257" s="173"/>
      <c r="K257" s="172" t="s">
        <v>190</v>
      </c>
      <c r="L257" s="59">
        <v>1</v>
      </c>
      <c r="M257" s="174"/>
      <c r="N257" s="173"/>
      <c r="O257" s="173"/>
      <c r="P257" s="156">
        <f t="shared" si="11"/>
      </c>
      <c r="Q257" s="175"/>
      <c r="R257" s="48">
        <f t="shared" si="9"/>
      </c>
      <c r="S257" s="176"/>
      <c r="T257" s="177"/>
      <c r="U257" s="178"/>
      <c r="V257" s="48">
        <f t="shared" si="10"/>
      </c>
      <c r="W257" s="179"/>
      <c r="X257" s="177"/>
    </row>
    <row r="258" spans="2:24" ht="22.5" customHeight="1">
      <c r="B258" s="36">
        <v>250</v>
      </c>
      <c r="C258" s="203"/>
      <c r="D258" s="170"/>
      <c r="E258" s="37"/>
      <c r="F258" s="169"/>
      <c r="G258" s="173"/>
      <c r="H258" s="173"/>
      <c r="I258" s="173"/>
      <c r="J258" s="173"/>
      <c r="K258" s="172" t="s">
        <v>190</v>
      </c>
      <c r="L258" s="59">
        <v>1</v>
      </c>
      <c r="M258" s="174"/>
      <c r="N258" s="173"/>
      <c r="O258" s="173"/>
      <c r="P258" s="156">
        <f t="shared" si="11"/>
      </c>
      <c r="Q258" s="175"/>
      <c r="R258" s="48">
        <f t="shared" si="9"/>
      </c>
      <c r="S258" s="176"/>
      <c r="T258" s="177"/>
      <c r="U258" s="178"/>
      <c r="V258" s="48">
        <f t="shared" si="10"/>
      </c>
      <c r="W258" s="179"/>
      <c r="X258" s="177"/>
    </row>
    <row r="259" spans="2:24" ht="22.5" customHeight="1">
      <c r="B259" s="36">
        <v>251</v>
      </c>
      <c r="C259" s="203"/>
      <c r="D259" s="170"/>
      <c r="E259" s="37"/>
      <c r="F259" s="169"/>
      <c r="G259" s="173"/>
      <c r="H259" s="173"/>
      <c r="I259" s="173"/>
      <c r="J259" s="173"/>
      <c r="K259" s="172" t="s">
        <v>190</v>
      </c>
      <c r="L259" s="59">
        <v>1</v>
      </c>
      <c r="M259" s="174"/>
      <c r="N259" s="173"/>
      <c r="O259" s="173"/>
      <c r="P259" s="156">
        <f t="shared" si="11"/>
      </c>
      <c r="Q259" s="175"/>
      <c r="R259" s="48">
        <f t="shared" si="9"/>
      </c>
      <c r="S259" s="176"/>
      <c r="T259" s="177"/>
      <c r="U259" s="178"/>
      <c r="V259" s="48">
        <f t="shared" si="10"/>
      </c>
      <c r="W259" s="179"/>
      <c r="X259" s="177"/>
    </row>
    <row r="260" spans="2:24" ht="22.5" customHeight="1">
      <c r="B260" s="36">
        <v>252</v>
      </c>
      <c r="C260" s="203"/>
      <c r="D260" s="170"/>
      <c r="E260" s="37"/>
      <c r="F260" s="169"/>
      <c r="G260" s="173"/>
      <c r="H260" s="173"/>
      <c r="I260" s="173"/>
      <c r="J260" s="173"/>
      <c r="K260" s="172" t="s">
        <v>190</v>
      </c>
      <c r="L260" s="59">
        <v>1</v>
      </c>
      <c r="M260" s="174"/>
      <c r="N260" s="173"/>
      <c r="O260" s="173"/>
      <c r="P260" s="156">
        <f t="shared" si="11"/>
      </c>
      <c r="Q260" s="175"/>
      <c r="R260" s="48">
        <f t="shared" si="9"/>
      </c>
      <c r="S260" s="176"/>
      <c r="T260" s="177"/>
      <c r="U260" s="178"/>
      <c r="V260" s="48">
        <f t="shared" si="10"/>
      </c>
      <c r="W260" s="179"/>
      <c r="X260" s="177"/>
    </row>
    <row r="261" spans="2:24" ht="22.5" customHeight="1">
      <c r="B261" s="36">
        <v>253</v>
      </c>
      <c r="C261" s="203"/>
      <c r="D261" s="170"/>
      <c r="E261" s="37"/>
      <c r="F261" s="169"/>
      <c r="G261" s="173"/>
      <c r="H261" s="173"/>
      <c r="I261" s="173"/>
      <c r="J261" s="173"/>
      <c r="K261" s="172" t="s">
        <v>190</v>
      </c>
      <c r="L261" s="59">
        <v>1</v>
      </c>
      <c r="M261" s="174"/>
      <c r="N261" s="173"/>
      <c r="O261" s="173"/>
      <c r="P261" s="156">
        <f t="shared" si="11"/>
      </c>
      <c r="Q261" s="175"/>
      <c r="R261" s="48">
        <f t="shared" si="9"/>
      </c>
      <c r="S261" s="176"/>
      <c r="T261" s="177"/>
      <c r="U261" s="178"/>
      <c r="V261" s="48">
        <f t="shared" si="10"/>
      </c>
      <c r="W261" s="179"/>
      <c r="X261" s="177"/>
    </row>
    <row r="262" spans="2:24" ht="22.5" customHeight="1">
      <c r="B262" s="36">
        <v>254</v>
      </c>
      <c r="C262" s="203"/>
      <c r="D262" s="170"/>
      <c r="E262" s="37"/>
      <c r="F262" s="169"/>
      <c r="G262" s="173"/>
      <c r="H262" s="173"/>
      <c r="I262" s="173"/>
      <c r="J262" s="173"/>
      <c r="K262" s="172" t="s">
        <v>190</v>
      </c>
      <c r="L262" s="59">
        <v>1</v>
      </c>
      <c r="M262" s="174"/>
      <c r="N262" s="173"/>
      <c r="O262" s="173"/>
      <c r="P262" s="156">
        <f t="shared" si="11"/>
      </c>
      <c r="Q262" s="175"/>
      <c r="R262" s="48">
        <f t="shared" si="9"/>
      </c>
      <c r="S262" s="176"/>
      <c r="T262" s="177"/>
      <c r="U262" s="178"/>
      <c r="V262" s="48">
        <f t="shared" si="10"/>
      </c>
      <c r="W262" s="179"/>
      <c r="X262" s="177"/>
    </row>
    <row r="263" spans="2:24" ht="22.5" customHeight="1">
      <c r="B263" s="36">
        <v>255</v>
      </c>
      <c r="C263" s="203"/>
      <c r="D263" s="170"/>
      <c r="E263" s="37"/>
      <c r="F263" s="169"/>
      <c r="G263" s="173"/>
      <c r="H263" s="173"/>
      <c r="I263" s="173"/>
      <c r="J263" s="173"/>
      <c r="K263" s="172" t="s">
        <v>190</v>
      </c>
      <c r="L263" s="59">
        <v>1</v>
      </c>
      <c r="M263" s="174"/>
      <c r="N263" s="173"/>
      <c r="O263" s="173"/>
      <c r="P263" s="156">
        <f t="shared" si="11"/>
      </c>
      <c r="Q263" s="175"/>
      <c r="R263" s="48">
        <f t="shared" si="9"/>
      </c>
      <c r="S263" s="176"/>
      <c r="T263" s="177"/>
      <c r="U263" s="178"/>
      <c r="V263" s="48">
        <f t="shared" si="10"/>
      </c>
      <c r="W263" s="179"/>
      <c r="X263" s="177"/>
    </row>
    <row r="264" spans="2:24" ht="22.5" customHeight="1">
      <c r="B264" s="36">
        <v>256</v>
      </c>
      <c r="C264" s="203"/>
      <c r="D264" s="170"/>
      <c r="E264" s="37"/>
      <c r="F264" s="169"/>
      <c r="G264" s="173"/>
      <c r="H264" s="173"/>
      <c r="I264" s="173"/>
      <c r="J264" s="173"/>
      <c r="K264" s="172" t="s">
        <v>190</v>
      </c>
      <c r="L264" s="59">
        <v>1</v>
      </c>
      <c r="M264" s="174"/>
      <c r="N264" s="173"/>
      <c r="O264" s="173"/>
      <c r="P264" s="156">
        <f t="shared" si="11"/>
      </c>
      <c r="Q264" s="175"/>
      <c r="R264" s="48">
        <f t="shared" si="9"/>
      </c>
      <c r="S264" s="176"/>
      <c r="T264" s="177"/>
      <c r="U264" s="178"/>
      <c r="V264" s="48">
        <f t="shared" si="10"/>
      </c>
      <c r="W264" s="179"/>
      <c r="X264" s="177"/>
    </row>
    <row r="265" spans="2:24" ht="22.5" customHeight="1">
      <c r="B265" s="36">
        <v>257</v>
      </c>
      <c r="C265" s="203"/>
      <c r="D265" s="170"/>
      <c r="E265" s="37"/>
      <c r="F265" s="169"/>
      <c r="G265" s="173"/>
      <c r="H265" s="173"/>
      <c r="I265" s="173"/>
      <c r="J265" s="173"/>
      <c r="K265" s="172" t="s">
        <v>190</v>
      </c>
      <c r="L265" s="59">
        <v>1</v>
      </c>
      <c r="M265" s="174"/>
      <c r="N265" s="173"/>
      <c r="O265" s="173"/>
      <c r="P265" s="156">
        <f t="shared" si="11"/>
      </c>
      <c r="Q265" s="175"/>
      <c r="R265" s="48">
        <f aca="true" t="shared" si="12" ref="R265:R308">IF(Q265="","",VLOOKUP(Q265,$Z$9:$AA$40,2,))</f>
      </c>
      <c r="S265" s="176"/>
      <c r="T265" s="177"/>
      <c r="U265" s="178"/>
      <c r="V265" s="48">
        <f aca="true" t="shared" si="13" ref="V265:V308">IF(U265="","",VLOOKUP(U265,$Z$9:$AA$40,2,))</f>
      </c>
      <c r="W265" s="179"/>
      <c r="X265" s="177"/>
    </row>
    <row r="266" spans="2:24" ht="22.5" customHeight="1">
      <c r="B266" s="36">
        <v>258</v>
      </c>
      <c r="C266" s="203"/>
      <c r="D266" s="170"/>
      <c r="E266" s="37"/>
      <c r="F266" s="169"/>
      <c r="G266" s="173"/>
      <c r="H266" s="173"/>
      <c r="I266" s="173"/>
      <c r="J266" s="173"/>
      <c r="K266" s="172" t="s">
        <v>190</v>
      </c>
      <c r="L266" s="59">
        <v>1</v>
      </c>
      <c r="M266" s="174"/>
      <c r="N266" s="173"/>
      <c r="O266" s="173"/>
      <c r="P266" s="156">
        <f aca="true" t="shared" si="14" ref="P266:P308">IF(G266="","",$B$3)</f>
      </c>
      <c r="Q266" s="175"/>
      <c r="R266" s="48">
        <f t="shared" si="12"/>
      </c>
      <c r="S266" s="176"/>
      <c r="T266" s="177"/>
      <c r="U266" s="178"/>
      <c r="V266" s="48">
        <f t="shared" si="13"/>
      </c>
      <c r="W266" s="179"/>
      <c r="X266" s="177"/>
    </row>
    <row r="267" spans="2:24" ht="22.5" customHeight="1">
      <c r="B267" s="36">
        <v>259</v>
      </c>
      <c r="C267" s="203"/>
      <c r="D267" s="170"/>
      <c r="E267" s="37"/>
      <c r="F267" s="169"/>
      <c r="G267" s="173"/>
      <c r="H267" s="173"/>
      <c r="I267" s="173"/>
      <c r="J267" s="173"/>
      <c r="K267" s="172" t="s">
        <v>190</v>
      </c>
      <c r="L267" s="59">
        <v>1</v>
      </c>
      <c r="M267" s="174"/>
      <c r="N267" s="173"/>
      <c r="O267" s="173"/>
      <c r="P267" s="156">
        <f t="shared" si="14"/>
      </c>
      <c r="Q267" s="175"/>
      <c r="R267" s="48">
        <f t="shared" si="12"/>
      </c>
      <c r="S267" s="176"/>
      <c r="T267" s="177"/>
      <c r="U267" s="178"/>
      <c r="V267" s="48">
        <f t="shared" si="13"/>
      </c>
      <c r="W267" s="179"/>
      <c r="X267" s="177"/>
    </row>
    <row r="268" spans="2:24" ht="22.5" customHeight="1">
      <c r="B268" s="36">
        <v>260</v>
      </c>
      <c r="C268" s="203"/>
      <c r="D268" s="170"/>
      <c r="E268" s="37"/>
      <c r="F268" s="169"/>
      <c r="G268" s="173"/>
      <c r="H268" s="173"/>
      <c r="I268" s="173"/>
      <c r="J268" s="173"/>
      <c r="K268" s="172" t="s">
        <v>190</v>
      </c>
      <c r="L268" s="59">
        <v>1</v>
      </c>
      <c r="M268" s="174"/>
      <c r="N268" s="173"/>
      <c r="O268" s="173"/>
      <c r="P268" s="156">
        <f t="shared" si="14"/>
      </c>
      <c r="Q268" s="175"/>
      <c r="R268" s="48">
        <f t="shared" si="12"/>
      </c>
      <c r="S268" s="176"/>
      <c r="T268" s="177"/>
      <c r="U268" s="178"/>
      <c r="V268" s="48">
        <f t="shared" si="13"/>
      </c>
      <c r="W268" s="179"/>
      <c r="X268" s="177"/>
    </row>
    <row r="269" spans="2:24" ht="22.5" customHeight="1">
      <c r="B269" s="36">
        <v>261</v>
      </c>
      <c r="C269" s="203"/>
      <c r="D269" s="170"/>
      <c r="E269" s="37"/>
      <c r="F269" s="169"/>
      <c r="G269" s="173"/>
      <c r="H269" s="173"/>
      <c r="I269" s="173"/>
      <c r="J269" s="173"/>
      <c r="K269" s="172" t="s">
        <v>190</v>
      </c>
      <c r="L269" s="59">
        <v>1</v>
      </c>
      <c r="M269" s="174"/>
      <c r="N269" s="173"/>
      <c r="O269" s="173"/>
      <c r="P269" s="156">
        <f t="shared" si="14"/>
      </c>
      <c r="Q269" s="175"/>
      <c r="R269" s="48">
        <f t="shared" si="12"/>
      </c>
      <c r="S269" s="176"/>
      <c r="T269" s="177"/>
      <c r="U269" s="178"/>
      <c r="V269" s="48">
        <f t="shared" si="13"/>
      </c>
      <c r="W269" s="179"/>
      <c r="X269" s="177"/>
    </row>
    <row r="270" spans="2:24" ht="22.5" customHeight="1">
      <c r="B270" s="36">
        <v>262</v>
      </c>
      <c r="C270" s="203"/>
      <c r="D270" s="170"/>
      <c r="E270" s="37"/>
      <c r="F270" s="169"/>
      <c r="G270" s="173"/>
      <c r="H270" s="173"/>
      <c r="I270" s="173"/>
      <c r="J270" s="173"/>
      <c r="K270" s="172" t="s">
        <v>190</v>
      </c>
      <c r="L270" s="59">
        <v>1</v>
      </c>
      <c r="M270" s="174"/>
      <c r="N270" s="173"/>
      <c r="O270" s="173"/>
      <c r="P270" s="156">
        <f t="shared" si="14"/>
      </c>
      <c r="Q270" s="175"/>
      <c r="R270" s="48">
        <f t="shared" si="12"/>
      </c>
      <c r="S270" s="176"/>
      <c r="T270" s="177"/>
      <c r="U270" s="178"/>
      <c r="V270" s="48">
        <f t="shared" si="13"/>
      </c>
      <c r="W270" s="179"/>
      <c r="X270" s="177"/>
    </row>
    <row r="271" spans="2:24" ht="22.5" customHeight="1">
      <c r="B271" s="36">
        <v>263</v>
      </c>
      <c r="C271" s="203"/>
      <c r="D271" s="170"/>
      <c r="E271" s="37"/>
      <c r="F271" s="169"/>
      <c r="G271" s="173"/>
      <c r="H271" s="173"/>
      <c r="I271" s="173"/>
      <c r="J271" s="173"/>
      <c r="K271" s="172" t="s">
        <v>190</v>
      </c>
      <c r="L271" s="59">
        <v>1</v>
      </c>
      <c r="M271" s="174"/>
      <c r="N271" s="173"/>
      <c r="O271" s="173"/>
      <c r="P271" s="156">
        <f t="shared" si="14"/>
      </c>
      <c r="Q271" s="175"/>
      <c r="R271" s="48">
        <f t="shared" si="12"/>
      </c>
      <c r="S271" s="176"/>
      <c r="T271" s="177"/>
      <c r="U271" s="178"/>
      <c r="V271" s="48">
        <f t="shared" si="13"/>
      </c>
      <c r="W271" s="179"/>
      <c r="X271" s="177"/>
    </row>
    <row r="272" spans="2:24" ht="22.5" customHeight="1">
      <c r="B272" s="36">
        <v>264</v>
      </c>
      <c r="C272" s="203"/>
      <c r="D272" s="170"/>
      <c r="E272" s="37"/>
      <c r="F272" s="169"/>
      <c r="G272" s="173"/>
      <c r="H272" s="173"/>
      <c r="I272" s="173"/>
      <c r="J272" s="173"/>
      <c r="K272" s="172" t="s">
        <v>190</v>
      </c>
      <c r="L272" s="59">
        <v>1</v>
      </c>
      <c r="M272" s="174"/>
      <c r="N272" s="173"/>
      <c r="O272" s="173"/>
      <c r="P272" s="156">
        <f t="shared" si="14"/>
      </c>
      <c r="Q272" s="175"/>
      <c r="R272" s="48">
        <f t="shared" si="12"/>
      </c>
      <c r="S272" s="176"/>
      <c r="T272" s="177"/>
      <c r="U272" s="178"/>
      <c r="V272" s="48">
        <f t="shared" si="13"/>
      </c>
      <c r="W272" s="179"/>
      <c r="X272" s="177"/>
    </row>
    <row r="273" spans="2:24" ht="22.5" customHeight="1">
      <c r="B273" s="36">
        <v>265</v>
      </c>
      <c r="C273" s="203"/>
      <c r="D273" s="170"/>
      <c r="E273" s="37"/>
      <c r="F273" s="169"/>
      <c r="G273" s="173"/>
      <c r="H273" s="173"/>
      <c r="I273" s="173"/>
      <c r="J273" s="173"/>
      <c r="K273" s="172" t="s">
        <v>190</v>
      </c>
      <c r="L273" s="59">
        <v>1</v>
      </c>
      <c r="M273" s="174"/>
      <c r="N273" s="173"/>
      <c r="O273" s="173"/>
      <c r="P273" s="156">
        <f t="shared" si="14"/>
      </c>
      <c r="Q273" s="175"/>
      <c r="R273" s="48">
        <f t="shared" si="12"/>
      </c>
      <c r="S273" s="176"/>
      <c r="T273" s="177"/>
      <c r="U273" s="178"/>
      <c r="V273" s="48">
        <f t="shared" si="13"/>
      </c>
      <c r="W273" s="179"/>
      <c r="X273" s="177"/>
    </row>
    <row r="274" spans="2:24" ht="22.5" customHeight="1">
      <c r="B274" s="36">
        <v>266</v>
      </c>
      <c r="C274" s="203"/>
      <c r="D274" s="170"/>
      <c r="E274" s="37"/>
      <c r="F274" s="169"/>
      <c r="G274" s="173"/>
      <c r="H274" s="173"/>
      <c r="I274" s="173"/>
      <c r="J274" s="173"/>
      <c r="K274" s="172" t="s">
        <v>190</v>
      </c>
      <c r="L274" s="59">
        <v>1</v>
      </c>
      <c r="M274" s="174"/>
      <c r="N274" s="173"/>
      <c r="O274" s="173"/>
      <c r="P274" s="156">
        <f t="shared" si="14"/>
      </c>
      <c r="Q274" s="175"/>
      <c r="R274" s="48">
        <f t="shared" si="12"/>
      </c>
      <c r="S274" s="176"/>
      <c r="T274" s="177"/>
      <c r="U274" s="178"/>
      <c r="V274" s="48">
        <f t="shared" si="13"/>
      </c>
      <c r="W274" s="179"/>
      <c r="X274" s="177"/>
    </row>
    <row r="275" spans="2:24" ht="22.5" customHeight="1">
      <c r="B275" s="36">
        <v>267</v>
      </c>
      <c r="C275" s="203"/>
      <c r="D275" s="170"/>
      <c r="E275" s="37"/>
      <c r="F275" s="169"/>
      <c r="G275" s="173"/>
      <c r="H275" s="173"/>
      <c r="I275" s="173"/>
      <c r="J275" s="173"/>
      <c r="K275" s="172" t="s">
        <v>190</v>
      </c>
      <c r="L275" s="59">
        <v>1</v>
      </c>
      <c r="M275" s="174"/>
      <c r="N275" s="173"/>
      <c r="O275" s="173"/>
      <c r="P275" s="156">
        <f t="shared" si="14"/>
      </c>
      <c r="Q275" s="175"/>
      <c r="R275" s="48">
        <f t="shared" si="12"/>
      </c>
      <c r="S275" s="176"/>
      <c r="T275" s="177"/>
      <c r="U275" s="178"/>
      <c r="V275" s="48">
        <f t="shared" si="13"/>
      </c>
      <c r="W275" s="179"/>
      <c r="X275" s="177"/>
    </row>
    <row r="276" spans="2:24" ht="22.5" customHeight="1">
      <c r="B276" s="36">
        <v>268</v>
      </c>
      <c r="C276" s="203"/>
      <c r="D276" s="170"/>
      <c r="E276" s="37"/>
      <c r="F276" s="169"/>
      <c r="G276" s="173"/>
      <c r="H276" s="173"/>
      <c r="I276" s="173"/>
      <c r="J276" s="173"/>
      <c r="K276" s="172" t="s">
        <v>190</v>
      </c>
      <c r="L276" s="59">
        <v>1</v>
      </c>
      <c r="M276" s="174"/>
      <c r="N276" s="173"/>
      <c r="O276" s="173"/>
      <c r="P276" s="156">
        <f t="shared" si="14"/>
      </c>
      <c r="Q276" s="175"/>
      <c r="R276" s="48">
        <f t="shared" si="12"/>
      </c>
      <c r="S276" s="176"/>
      <c r="T276" s="177"/>
      <c r="U276" s="178"/>
      <c r="V276" s="48">
        <f t="shared" si="13"/>
      </c>
      <c r="W276" s="179"/>
      <c r="X276" s="177"/>
    </row>
    <row r="277" spans="2:24" ht="22.5" customHeight="1">
      <c r="B277" s="36">
        <v>269</v>
      </c>
      <c r="C277" s="203"/>
      <c r="D277" s="170"/>
      <c r="E277" s="37"/>
      <c r="F277" s="169"/>
      <c r="G277" s="173"/>
      <c r="H277" s="173"/>
      <c r="I277" s="173"/>
      <c r="J277" s="173"/>
      <c r="K277" s="172" t="s">
        <v>190</v>
      </c>
      <c r="L277" s="59">
        <v>1</v>
      </c>
      <c r="M277" s="174"/>
      <c r="N277" s="173"/>
      <c r="O277" s="173"/>
      <c r="P277" s="156">
        <f t="shared" si="14"/>
      </c>
      <c r="Q277" s="175"/>
      <c r="R277" s="48">
        <f t="shared" si="12"/>
      </c>
      <c r="S277" s="176"/>
      <c r="T277" s="177"/>
      <c r="U277" s="178"/>
      <c r="V277" s="48">
        <f t="shared" si="13"/>
      </c>
      <c r="W277" s="179"/>
      <c r="X277" s="177"/>
    </row>
    <row r="278" spans="2:24" ht="22.5" customHeight="1">
      <c r="B278" s="36">
        <v>270</v>
      </c>
      <c r="C278" s="203"/>
      <c r="D278" s="170"/>
      <c r="E278" s="37"/>
      <c r="F278" s="169"/>
      <c r="G278" s="173"/>
      <c r="H278" s="173"/>
      <c r="I278" s="173"/>
      <c r="J278" s="173"/>
      <c r="K278" s="172" t="s">
        <v>190</v>
      </c>
      <c r="L278" s="59">
        <v>1</v>
      </c>
      <c r="M278" s="174"/>
      <c r="N278" s="173"/>
      <c r="O278" s="173"/>
      <c r="P278" s="156">
        <f t="shared" si="14"/>
      </c>
      <c r="Q278" s="175"/>
      <c r="R278" s="48">
        <f t="shared" si="12"/>
      </c>
      <c r="S278" s="176"/>
      <c r="T278" s="177"/>
      <c r="U278" s="178"/>
      <c r="V278" s="48">
        <f t="shared" si="13"/>
      </c>
      <c r="W278" s="179"/>
      <c r="X278" s="177"/>
    </row>
    <row r="279" spans="2:24" ht="22.5" customHeight="1">
      <c r="B279" s="36">
        <v>271</v>
      </c>
      <c r="C279" s="203"/>
      <c r="D279" s="170"/>
      <c r="E279" s="37"/>
      <c r="F279" s="169"/>
      <c r="G279" s="173"/>
      <c r="H279" s="173"/>
      <c r="I279" s="173"/>
      <c r="J279" s="173"/>
      <c r="K279" s="172" t="s">
        <v>190</v>
      </c>
      <c r="L279" s="59">
        <v>1</v>
      </c>
      <c r="M279" s="174"/>
      <c r="N279" s="173"/>
      <c r="O279" s="173"/>
      <c r="P279" s="156">
        <f t="shared" si="14"/>
      </c>
      <c r="Q279" s="175"/>
      <c r="R279" s="48">
        <f t="shared" si="12"/>
      </c>
      <c r="S279" s="176"/>
      <c r="T279" s="177"/>
      <c r="U279" s="178"/>
      <c r="V279" s="48">
        <f t="shared" si="13"/>
      </c>
      <c r="W279" s="179"/>
      <c r="X279" s="177"/>
    </row>
    <row r="280" spans="2:24" ht="22.5" customHeight="1">
      <c r="B280" s="36">
        <v>272</v>
      </c>
      <c r="C280" s="203"/>
      <c r="D280" s="170"/>
      <c r="E280" s="37"/>
      <c r="F280" s="169"/>
      <c r="G280" s="173"/>
      <c r="H280" s="173"/>
      <c r="I280" s="173"/>
      <c r="J280" s="173"/>
      <c r="K280" s="172" t="s">
        <v>190</v>
      </c>
      <c r="L280" s="59">
        <v>1</v>
      </c>
      <c r="M280" s="174"/>
      <c r="N280" s="173"/>
      <c r="O280" s="173"/>
      <c r="P280" s="156">
        <f t="shared" si="14"/>
      </c>
      <c r="Q280" s="175"/>
      <c r="R280" s="48">
        <f t="shared" si="12"/>
      </c>
      <c r="S280" s="176"/>
      <c r="T280" s="177"/>
      <c r="U280" s="178"/>
      <c r="V280" s="48">
        <f t="shared" si="13"/>
      </c>
      <c r="W280" s="179"/>
      <c r="X280" s="177"/>
    </row>
    <row r="281" spans="2:24" ht="22.5" customHeight="1">
      <c r="B281" s="36">
        <v>273</v>
      </c>
      <c r="C281" s="203"/>
      <c r="D281" s="170"/>
      <c r="E281" s="37"/>
      <c r="F281" s="169"/>
      <c r="G281" s="173"/>
      <c r="H281" s="173"/>
      <c r="I281" s="173"/>
      <c r="J281" s="173"/>
      <c r="K281" s="172" t="s">
        <v>190</v>
      </c>
      <c r="L281" s="59">
        <v>1</v>
      </c>
      <c r="M281" s="174"/>
      <c r="N281" s="173"/>
      <c r="O281" s="173"/>
      <c r="P281" s="156">
        <f t="shared" si="14"/>
      </c>
      <c r="Q281" s="175"/>
      <c r="R281" s="48">
        <f t="shared" si="12"/>
      </c>
      <c r="S281" s="176"/>
      <c r="T281" s="177"/>
      <c r="U281" s="178"/>
      <c r="V281" s="48">
        <f t="shared" si="13"/>
      </c>
      <c r="W281" s="179"/>
      <c r="X281" s="177"/>
    </row>
    <row r="282" spans="2:24" ht="22.5" customHeight="1">
      <c r="B282" s="36">
        <v>274</v>
      </c>
      <c r="C282" s="203"/>
      <c r="D282" s="170"/>
      <c r="E282" s="37"/>
      <c r="F282" s="169"/>
      <c r="G282" s="173"/>
      <c r="H282" s="173"/>
      <c r="I282" s="173"/>
      <c r="J282" s="173"/>
      <c r="K282" s="172" t="s">
        <v>190</v>
      </c>
      <c r="L282" s="59">
        <v>1</v>
      </c>
      <c r="M282" s="174"/>
      <c r="N282" s="173"/>
      <c r="O282" s="173"/>
      <c r="P282" s="156">
        <f t="shared" si="14"/>
      </c>
      <c r="Q282" s="175"/>
      <c r="R282" s="48">
        <f t="shared" si="12"/>
      </c>
      <c r="S282" s="176"/>
      <c r="T282" s="177"/>
      <c r="U282" s="178"/>
      <c r="V282" s="48">
        <f t="shared" si="13"/>
      </c>
      <c r="W282" s="179"/>
      <c r="X282" s="177"/>
    </row>
    <row r="283" spans="2:24" ht="22.5" customHeight="1">
      <c r="B283" s="36">
        <v>275</v>
      </c>
      <c r="C283" s="203"/>
      <c r="D283" s="170"/>
      <c r="E283" s="37"/>
      <c r="F283" s="169"/>
      <c r="G283" s="173"/>
      <c r="H283" s="173"/>
      <c r="I283" s="173"/>
      <c r="J283" s="173"/>
      <c r="K283" s="172" t="s">
        <v>190</v>
      </c>
      <c r="L283" s="59">
        <v>1</v>
      </c>
      <c r="M283" s="174"/>
      <c r="N283" s="173"/>
      <c r="O283" s="173"/>
      <c r="P283" s="156">
        <f t="shared" si="14"/>
      </c>
      <c r="Q283" s="175"/>
      <c r="R283" s="48">
        <f t="shared" si="12"/>
      </c>
      <c r="S283" s="176"/>
      <c r="T283" s="177"/>
      <c r="U283" s="178"/>
      <c r="V283" s="48">
        <f t="shared" si="13"/>
      </c>
      <c r="W283" s="179"/>
      <c r="X283" s="177"/>
    </row>
    <row r="284" spans="2:24" ht="22.5" customHeight="1">
      <c r="B284" s="36">
        <v>276</v>
      </c>
      <c r="C284" s="203"/>
      <c r="D284" s="170"/>
      <c r="E284" s="37"/>
      <c r="F284" s="169"/>
      <c r="G284" s="173"/>
      <c r="H284" s="173"/>
      <c r="I284" s="173"/>
      <c r="J284" s="173"/>
      <c r="K284" s="172" t="s">
        <v>190</v>
      </c>
      <c r="L284" s="59">
        <v>1</v>
      </c>
      <c r="M284" s="174"/>
      <c r="N284" s="173"/>
      <c r="O284" s="173"/>
      <c r="P284" s="156">
        <f t="shared" si="14"/>
      </c>
      <c r="Q284" s="175"/>
      <c r="R284" s="48">
        <f t="shared" si="12"/>
      </c>
      <c r="S284" s="176"/>
      <c r="T284" s="177"/>
      <c r="U284" s="178"/>
      <c r="V284" s="48">
        <f t="shared" si="13"/>
      </c>
      <c r="W284" s="179"/>
      <c r="X284" s="177"/>
    </row>
    <row r="285" spans="2:24" ht="22.5" customHeight="1">
      <c r="B285" s="36">
        <v>277</v>
      </c>
      <c r="C285" s="203"/>
      <c r="D285" s="170"/>
      <c r="E285" s="37"/>
      <c r="F285" s="169"/>
      <c r="G285" s="173"/>
      <c r="H285" s="173"/>
      <c r="I285" s="173"/>
      <c r="J285" s="173"/>
      <c r="K285" s="172" t="s">
        <v>190</v>
      </c>
      <c r="L285" s="59">
        <v>1</v>
      </c>
      <c r="M285" s="174"/>
      <c r="N285" s="173"/>
      <c r="O285" s="173"/>
      <c r="P285" s="156">
        <f t="shared" si="14"/>
      </c>
      <c r="Q285" s="175"/>
      <c r="R285" s="48">
        <f t="shared" si="12"/>
      </c>
      <c r="S285" s="176"/>
      <c r="T285" s="177"/>
      <c r="U285" s="178"/>
      <c r="V285" s="48">
        <f t="shared" si="13"/>
      </c>
      <c r="W285" s="179"/>
      <c r="X285" s="177"/>
    </row>
    <row r="286" spans="2:24" ht="22.5" customHeight="1">
      <c r="B286" s="36">
        <v>278</v>
      </c>
      <c r="C286" s="203"/>
      <c r="D286" s="170"/>
      <c r="E286" s="37"/>
      <c r="F286" s="169"/>
      <c r="G286" s="173"/>
      <c r="H286" s="173"/>
      <c r="I286" s="173"/>
      <c r="J286" s="173"/>
      <c r="K286" s="172" t="s">
        <v>190</v>
      </c>
      <c r="L286" s="59">
        <v>1</v>
      </c>
      <c r="M286" s="174"/>
      <c r="N286" s="173"/>
      <c r="O286" s="173"/>
      <c r="P286" s="156">
        <f t="shared" si="14"/>
      </c>
      <c r="Q286" s="175"/>
      <c r="R286" s="48">
        <f t="shared" si="12"/>
      </c>
      <c r="S286" s="176"/>
      <c r="T286" s="177"/>
      <c r="U286" s="178"/>
      <c r="V286" s="48">
        <f t="shared" si="13"/>
      </c>
      <c r="W286" s="179"/>
      <c r="X286" s="177"/>
    </row>
    <row r="287" spans="2:24" ht="22.5" customHeight="1">
      <c r="B287" s="36">
        <v>279</v>
      </c>
      <c r="C287" s="203"/>
      <c r="D287" s="170"/>
      <c r="E287" s="37"/>
      <c r="F287" s="169"/>
      <c r="G287" s="173"/>
      <c r="H287" s="173"/>
      <c r="I287" s="173"/>
      <c r="J287" s="173"/>
      <c r="K287" s="172" t="s">
        <v>190</v>
      </c>
      <c r="L287" s="59">
        <v>1</v>
      </c>
      <c r="M287" s="174"/>
      <c r="N287" s="173"/>
      <c r="O287" s="173"/>
      <c r="P287" s="156">
        <f t="shared" si="14"/>
      </c>
      <c r="Q287" s="175"/>
      <c r="R287" s="48">
        <f t="shared" si="12"/>
      </c>
      <c r="S287" s="176"/>
      <c r="T287" s="177"/>
      <c r="U287" s="178"/>
      <c r="V287" s="48">
        <f t="shared" si="13"/>
      </c>
      <c r="W287" s="179"/>
      <c r="X287" s="177"/>
    </row>
    <row r="288" spans="2:24" ht="22.5" customHeight="1">
      <c r="B288" s="36">
        <v>280</v>
      </c>
      <c r="C288" s="203"/>
      <c r="D288" s="170"/>
      <c r="E288" s="37"/>
      <c r="F288" s="169"/>
      <c r="G288" s="173"/>
      <c r="H288" s="173"/>
      <c r="I288" s="173"/>
      <c r="J288" s="173"/>
      <c r="K288" s="172" t="s">
        <v>190</v>
      </c>
      <c r="L288" s="59">
        <v>1</v>
      </c>
      <c r="M288" s="174"/>
      <c r="N288" s="173"/>
      <c r="O288" s="173"/>
      <c r="P288" s="156">
        <f t="shared" si="14"/>
      </c>
      <c r="Q288" s="175"/>
      <c r="R288" s="48">
        <f t="shared" si="12"/>
      </c>
      <c r="S288" s="176"/>
      <c r="T288" s="177"/>
      <c r="U288" s="178"/>
      <c r="V288" s="48">
        <f t="shared" si="13"/>
      </c>
      <c r="W288" s="179"/>
      <c r="X288" s="177"/>
    </row>
    <row r="289" spans="2:24" ht="22.5" customHeight="1">
      <c r="B289" s="36">
        <v>281</v>
      </c>
      <c r="C289" s="203"/>
      <c r="D289" s="170"/>
      <c r="E289" s="37"/>
      <c r="F289" s="169"/>
      <c r="G289" s="173"/>
      <c r="H289" s="173"/>
      <c r="I289" s="173"/>
      <c r="J289" s="173"/>
      <c r="K289" s="172" t="s">
        <v>190</v>
      </c>
      <c r="L289" s="59">
        <v>1</v>
      </c>
      <c r="M289" s="174"/>
      <c r="N289" s="173"/>
      <c r="O289" s="173"/>
      <c r="P289" s="156">
        <f t="shared" si="14"/>
      </c>
      <c r="Q289" s="175"/>
      <c r="R289" s="48">
        <f t="shared" si="12"/>
      </c>
      <c r="S289" s="176"/>
      <c r="T289" s="177"/>
      <c r="U289" s="178"/>
      <c r="V289" s="48">
        <f t="shared" si="13"/>
      </c>
      <c r="W289" s="179"/>
      <c r="X289" s="177"/>
    </row>
    <row r="290" spans="2:24" ht="22.5" customHeight="1">
      <c r="B290" s="36">
        <v>282</v>
      </c>
      <c r="C290" s="203"/>
      <c r="D290" s="170"/>
      <c r="E290" s="37"/>
      <c r="F290" s="169"/>
      <c r="G290" s="173"/>
      <c r="H290" s="173"/>
      <c r="I290" s="173"/>
      <c r="J290" s="173"/>
      <c r="K290" s="172" t="s">
        <v>190</v>
      </c>
      <c r="L290" s="59">
        <v>1</v>
      </c>
      <c r="M290" s="174"/>
      <c r="N290" s="173"/>
      <c r="O290" s="173"/>
      <c r="P290" s="156">
        <f t="shared" si="14"/>
      </c>
      <c r="Q290" s="175"/>
      <c r="R290" s="48">
        <f t="shared" si="12"/>
      </c>
      <c r="S290" s="176"/>
      <c r="T290" s="177"/>
      <c r="U290" s="178"/>
      <c r="V290" s="48">
        <f t="shared" si="13"/>
      </c>
      <c r="W290" s="179"/>
      <c r="X290" s="177"/>
    </row>
    <row r="291" spans="2:24" ht="22.5" customHeight="1">
      <c r="B291" s="36">
        <v>283</v>
      </c>
      <c r="C291" s="203"/>
      <c r="D291" s="170"/>
      <c r="E291" s="37"/>
      <c r="F291" s="169"/>
      <c r="G291" s="173"/>
      <c r="H291" s="173"/>
      <c r="I291" s="173"/>
      <c r="J291" s="173"/>
      <c r="K291" s="172" t="s">
        <v>190</v>
      </c>
      <c r="L291" s="59">
        <v>1</v>
      </c>
      <c r="M291" s="174"/>
      <c r="N291" s="173"/>
      <c r="O291" s="173"/>
      <c r="P291" s="156">
        <f t="shared" si="14"/>
      </c>
      <c r="Q291" s="175"/>
      <c r="R291" s="48">
        <f t="shared" si="12"/>
      </c>
      <c r="S291" s="176"/>
      <c r="T291" s="177"/>
      <c r="U291" s="178"/>
      <c r="V291" s="48">
        <f t="shared" si="13"/>
      </c>
      <c r="W291" s="179"/>
      <c r="X291" s="177"/>
    </row>
    <row r="292" spans="2:24" ht="22.5" customHeight="1">
      <c r="B292" s="36">
        <v>284</v>
      </c>
      <c r="C292" s="203"/>
      <c r="D292" s="170"/>
      <c r="E292" s="37"/>
      <c r="F292" s="169"/>
      <c r="G292" s="173"/>
      <c r="H292" s="173"/>
      <c r="I292" s="173"/>
      <c r="J292" s="173"/>
      <c r="K292" s="172" t="s">
        <v>190</v>
      </c>
      <c r="L292" s="59">
        <v>1</v>
      </c>
      <c r="M292" s="174"/>
      <c r="N292" s="173"/>
      <c r="O292" s="173"/>
      <c r="P292" s="156">
        <f t="shared" si="14"/>
      </c>
      <c r="Q292" s="175"/>
      <c r="R292" s="48">
        <f t="shared" si="12"/>
      </c>
      <c r="S292" s="176"/>
      <c r="T292" s="177"/>
      <c r="U292" s="178"/>
      <c r="V292" s="48">
        <f t="shared" si="13"/>
      </c>
      <c r="W292" s="179"/>
      <c r="X292" s="177"/>
    </row>
    <row r="293" spans="2:24" ht="22.5" customHeight="1">
      <c r="B293" s="36">
        <v>285</v>
      </c>
      <c r="C293" s="203"/>
      <c r="D293" s="170"/>
      <c r="E293" s="37"/>
      <c r="F293" s="169"/>
      <c r="G293" s="173"/>
      <c r="H293" s="173"/>
      <c r="I293" s="173"/>
      <c r="J293" s="173"/>
      <c r="K293" s="172" t="s">
        <v>190</v>
      </c>
      <c r="L293" s="59">
        <v>1</v>
      </c>
      <c r="M293" s="174"/>
      <c r="N293" s="173"/>
      <c r="O293" s="173"/>
      <c r="P293" s="156">
        <f t="shared" si="14"/>
      </c>
      <c r="Q293" s="175"/>
      <c r="R293" s="48">
        <f t="shared" si="12"/>
      </c>
      <c r="S293" s="176"/>
      <c r="T293" s="177"/>
      <c r="U293" s="178"/>
      <c r="V293" s="48">
        <f t="shared" si="13"/>
      </c>
      <c r="W293" s="179"/>
      <c r="X293" s="177"/>
    </row>
    <row r="294" spans="2:24" ht="22.5" customHeight="1">
      <c r="B294" s="36">
        <v>286</v>
      </c>
      <c r="C294" s="203"/>
      <c r="D294" s="170"/>
      <c r="E294" s="37"/>
      <c r="F294" s="169"/>
      <c r="G294" s="173"/>
      <c r="H294" s="173"/>
      <c r="I294" s="173"/>
      <c r="J294" s="173"/>
      <c r="K294" s="172" t="s">
        <v>190</v>
      </c>
      <c r="L294" s="59">
        <v>1</v>
      </c>
      <c r="M294" s="174"/>
      <c r="N294" s="173"/>
      <c r="O294" s="173"/>
      <c r="P294" s="156">
        <f t="shared" si="14"/>
      </c>
      <c r="Q294" s="175"/>
      <c r="R294" s="48">
        <f t="shared" si="12"/>
      </c>
      <c r="S294" s="176"/>
      <c r="T294" s="177"/>
      <c r="U294" s="178"/>
      <c r="V294" s="48">
        <f t="shared" si="13"/>
      </c>
      <c r="W294" s="179"/>
      <c r="X294" s="177"/>
    </row>
    <row r="295" spans="2:24" ht="22.5" customHeight="1">
      <c r="B295" s="36">
        <v>287</v>
      </c>
      <c r="C295" s="203"/>
      <c r="D295" s="170"/>
      <c r="E295" s="37"/>
      <c r="F295" s="169"/>
      <c r="G295" s="173"/>
      <c r="H295" s="173"/>
      <c r="I295" s="173"/>
      <c r="J295" s="173"/>
      <c r="K295" s="172" t="s">
        <v>190</v>
      </c>
      <c r="L295" s="59">
        <v>1</v>
      </c>
      <c r="M295" s="174"/>
      <c r="N295" s="173"/>
      <c r="O295" s="173"/>
      <c r="P295" s="156">
        <f t="shared" si="14"/>
      </c>
      <c r="Q295" s="175"/>
      <c r="R295" s="48">
        <f t="shared" si="12"/>
      </c>
      <c r="S295" s="176"/>
      <c r="T295" s="177"/>
      <c r="U295" s="178"/>
      <c r="V295" s="48">
        <f t="shared" si="13"/>
      </c>
      <c r="W295" s="179"/>
      <c r="X295" s="177"/>
    </row>
    <row r="296" spans="2:24" ht="22.5" customHeight="1">
      <c r="B296" s="36">
        <v>288</v>
      </c>
      <c r="C296" s="203"/>
      <c r="D296" s="170"/>
      <c r="E296" s="37"/>
      <c r="F296" s="169"/>
      <c r="G296" s="173"/>
      <c r="H296" s="173"/>
      <c r="I296" s="173"/>
      <c r="J296" s="173"/>
      <c r="K296" s="172" t="s">
        <v>190</v>
      </c>
      <c r="L296" s="59">
        <v>1</v>
      </c>
      <c r="M296" s="174"/>
      <c r="N296" s="173"/>
      <c r="O296" s="173"/>
      <c r="P296" s="156">
        <f t="shared" si="14"/>
      </c>
      <c r="Q296" s="175"/>
      <c r="R296" s="48">
        <f t="shared" si="12"/>
      </c>
      <c r="S296" s="176"/>
      <c r="T296" s="177"/>
      <c r="U296" s="178"/>
      <c r="V296" s="48">
        <f t="shared" si="13"/>
      </c>
      <c r="W296" s="179"/>
      <c r="X296" s="177"/>
    </row>
    <row r="297" spans="2:24" ht="22.5" customHeight="1">
      <c r="B297" s="36">
        <v>289</v>
      </c>
      <c r="C297" s="203"/>
      <c r="D297" s="170"/>
      <c r="E297" s="37"/>
      <c r="F297" s="169"/>
      <c r="G297" s="173"/>
      <c r="H297" s="173"/>
      <c r="I297" s="173"/>
      <c r="J297" s="173"/>
      <c r="K297" s="172" t="s">
        <v>190</v>
      </c>
      <c r="L297" s="59">
        <v>1</v>
      </c>
      <c r="M297" s="174"/>
      <c r="N297" s="173"/>
      <c r="O297" s="173"/>
      <c r="P297" s="156">
        <f t="shared" si="14"/>
      </c>
      <c r="Q297" s="175"/>
      <c r="R297" s="48">
        <f t="shared" si="12"/>
      </c>
      <c r="S297" s="176"/>
      <c r="T297" s="177"/>
      <c r="U297" s="178"/>
      <c r="V297" s="48">
        <f t="shared" si="13"/>
      </c>
      <c r="W297" s="179"/>
      <c r="X297" s="177"/>
    </row>
    <row r="298" spans="2:24" ht="22.5" customHeight="1">
      <c r="B298" s="36">
        <v>290</v>
      </c>
      <c r="C298" s="203"/>
      <c r="D298" s="170"/>
      <c r="E298" s="37"/>
      <c r="F298" s="169"/>
      <c r="G298" s="173"/>
      <c r="H298" s="173"/>
      <c r="I298" s="173"/>
      <c r="J298" s="173"/>
      <c r="K298" s="172" t="s">
        <v>190</v>
      </c>
      <c r="L298" s="59">
        <v>1</v>
      </c>
      <c r="M298" s="174"/>
      <c r="N298" s="173"/>
      <c r="O298" s="173"/>
      <c r="P298" s="156">
        <f t="shared" si="14"/>
      </c>
      <c r="Q298" s="175"/>
      <c r="R298" s="48">
        <f t="shared" si="12"/>
      </c>
      <c r="S298" s="176"/>
      <c r="T298" s="177"/>
      <c r="U298" s="178"/>
      <c r="V298" s="48">
        <f t="shared" si="13"/>
      </c>
      <c r="W298" s="179"/>
      <c r="X298" s="177"/>
    </row>
    <row r="299" spans="2:24" ht="22.5" customHeight="1">
      <c r="B299" s="36">
        <v>291</v>
      </c>
      <c r="C299" s="203"/>
      <c r="D299" s="170"/>
      <c r="E299" s="37"/>
      <c r="F299" s="169"/>
      <c r="G299" s="173"/>
      <c r="H299" s="173"/>
      <c r="I299" s="173"/>
      <c r="J299" s="173"/>
      <c r="K299" s="172" t="s">
        <v>190</v>
      </c>
      <c r="L299" s="59">
        <v>1</v>
      </c>
      <c r="M299" s="174"/>
      <c r="N299" s="173"/>
      <c r="O299" s="173"/>
      <c r="P299" s="156">
        <f t="shared" si="14"/>
      </c>
      <c r="Q299" s="175"/>
      <c r="R299" s="48">
        <f t="shared" si="12"/>
      </c>
      <c r="S299" s="176"/>
      <c r="T299" s="177"/>
      <c r="U299" s="178"/>
      <c r="V299" s="48">
        <f t="shared" si="13"/>
      </c>
      <c r="W299" s="179"/>
      <c r="X299" s="177"/>
    </row>
    <row r="300" spans="2:24" ht="22.5" customHeight="1">
      <c r="B300" s="36">
        <v>292</v>
      </c>
      <c r="C300" s="203"/>
      <c r="D300" s="170"/>
      <c r="E300" s="37"/>
      <c r="F300" s="169"/>
      <c r="G300" s="173"/>
      <c r="H300" s="173"/>
      <c r="I300" s="173"/>
      <c r="J300" s="173"/>
      <c r="K300" s="172" t="s">
        <v>190</v>
      </c>
      <c r="L300" s="59">
        <v>1</v>
      </c>
      <c r="M300" s="174"/>
      <c r="N300" s="173"/>
      <c r="O300" s="173"/>
      <c r="P300" s="156">
        <f t="shared" si="14"/>
      </c>
      <c r="Q300" s="175"/>
      <c r="R300" s="48">
        <f t="shared" si="12"/>
      </c>
      <c r="S300" s="176"/>
      <c r="T300" s="177"/>
      <c r="U300" s="178"/>
      <c r="V300" s="48">
        <f t="shared" si="13"/>
      </c>
      <c r="W300" s="179"/>
      <c r="X300" s="177"/>
    </row>
    <row r="301" spans="2:24" ht="22.5" customHeight="1">
      <c r="B301" s="36">
        <v>293</v>
      </c>
      <c r="C301" s="203"/>
      <c r="D301" s="170"/>
      <c r="E301" s="37"/>
      <c r="F301" s="169"/>
      <c r="G301" s="173"/>
      <c r="H301" s="173"/>
      <c r="I301" s="173"/>
      <c r="J301" s="173"/>
      <c r="K301" s="172" t="s">
        <v>190</v>
      </c>
      <c r="L301" s="59">
        <v>1</v>
      </c>
      <c r="M301" s="174"/>
      <c r="N301" s="173"/>
      <c r="O301" s="173"/>
      <c r="P301" s="156">
        <f t="shared" si="14"/>
      </c>
      <c r="Q301" s="175"/>
      <c r="R301" s="48">
        <f t="shared" si="12"/>
      </c>
      <c r="S301" s="176"/>
      <c r="T301" s="177"/>
      <c r="U301" s="178"/>
      <c r="V301" s="48">
        <f t="shared" si="13"/>
      </c>
      <c r="W301" s="179"/>
      <c r="X301" s="177"/>
    </row>
    <row r="302" spans="2:24" ht="22.5" customHeight="1">
      <c r="B302" s="36">
        <v>294</v>
      </c>
      <c r="C302" s="203"/>
      <c r="D302" s="170"/>
      <c r="E302" s="37"/>
      <c r="F302" s="169"/>
      <c r="G302" s="173"/>
      <c r="H302" s="173"/>
      <c r="I302" s="173"/>
      <c r="J302" s="173"/>
      <c r="K302" s="172" t="s">
        <v>190</v>
      </c>
      <c r="L302" s="59">
        <v>1</v>
      </c>
      <c r="M302" s="174"/>
      <c r="N302" s="173"/>
      <c r="O302" s="173"/>
      <c r="P302" s="156">
        <f t="shared" si="14"/>
      </c>
      <c r="Q302" s="175"/>
      <c r="R302" s="48">
        <f t="shared" si="12"/>
      </c>
      <c r="S302" s="176"/>
      <c r="T302" s="177"/>
      <c r="U302" s="178"/>
      <c r="V302" s="48">
        <f t="shared" si="13"/>
      </c>
      <c r="W302" s="179"/>
      <c r="X302" s="177"/>
    </row>
    <row r="303" spans="2:24" ht="22.5" customHeight="1">
      <c r="B303" s="36">
        <v>295</v>
      </c>
      <c r="C303" s="203"/>
      <c r="D303" s="170"/>
      <c r="E303" s="37"/>
      <c r="F303" s="169"/>
      <c r="G303" s="173"/>
      <c r="H303" s="173"/>
      <c r="I303" s="173"/>
      <c r="J303" s="173"/>
      <c r="K303" s="172" t="s">
        <v>190</v>
      </c>
      <c r="L303" s="59">
        <v>1</v>
      </c>
      <c r="M303" s="174"/>
      <c r="N303" s="173"/>
      <c r="O303" s="173"/>
      <c r="P303" s="156">
        <f t="shared" si="14"/>
      </c>
      <c r="Q303" s="175"/>
      <c r="R303" s="48">
        <f t="shared" si="12"/>
      </c>
      <c r="S303" s="176"/>
      <c r="T303" s="177"/>
      <c r="U303" s="178"/>
      <c r="V303" s="48">
        <f t="shared" si="13"/>
      </c>
      <c r="W303" s="179"/>
      <c r="X303" s="177"/>
    </row>
    <row r="304" spans="2:24" ht="22.5" customHeight="1">
      <c r="B304" s="36">
        <v>296</v>
      </c>
      <c r="C304" s="203"/>
      <c r="D304" s="170"/>
      <c r="E304" s="37"/>
      <c r="F304" s="169"/>
      <c r="G304" s="173"/>
      <c r="H304" s="173"/>
      <c r="I304" s="173"/>
      <c r="J304" s="173"/>
      <c r="K304" s="172" t="s">
        <v>190</v>
      </c>
      <c r="L304" s="59">
        <v>1</v>
      </c>
      <c r="M304" s="174"/>
      <c r="N304" s="173"/>
      <c r="O304" s="173"/>
      <c r="P304" s="156">
        <f t="shared" si="14"/>
      </c>
      <c r="Q304" s="175"/>
      <c r="R304" s="48">
        <f t="shared" si="12"/>
      </c>
      <c r="S304" s="176"/>
      <c r="T304" s="177"/>
      <c r="U304" s="178"/>
      <c r="V304" s="48">
        <f t="shared" si="13"/>
      </c>
      <c r="W304" s="179"/>
      <c r="X304" s="177"/>
    </row>
    <row r="305" spans="2:24" ht="22.5" customHeight="1">
      <c r="B305" s="36">
        <v>297</v>
      </c>
      <c r="C305" s="203"/>
      <c r="D305" s="170"/>
      <c r="E305" s="37"/>
      <c r="F305" s="169"/>
      <c r="G305" s="173"/>
      <c r="H305" s="173"/>
      <c r="I305" s="173"/>
      <c r="J305" s="173"/>
      <c r="K305" s="172" t="s">
        <v>190</v>
      </c>
      <c r="L305" s="59">
        <v>1</v>
      </c>
      <c r="M305" s="174"/>
      <c r="N305" s="173"/>
      <c r="O305" s="173"/>
      <c r="P305" s="156">
        <f t="shared" si="14"/>
      </c>
      <c r="Q305" s="175"/>
      <c r="R305" s="48">
        <f t="shared" si="12"/>
      </c>
      <c r="S305" s="176"/>
      <c r="T305" s="177"/>
      <c r="U305" s="178"/>
      <c r="V305" s="48">
        <f t="shared" si="13"/>
      </c>
      <c r="W305" s="179"/>
      <c r="X305" s="177"/>
    </row>
    <row r="306" spans="2:24" ht="22.5" customHeight="1">
      <c r="B306" s="36">
        <v>298</v>
      </c>
      <c r="C306" s="203"/>
      <c r="D306" s="170"/>
      <c r="E306" s="37"/>
      <c r="F306" s="169"/>
      <c r="G306" s="173"/>
      <c r="H306" s="173"/>
      <c r="I306" s="173"/>
      <c r="J306" s="173"/>
      <c r="K306" s="172" t="s">
        <v>190</v>
      </c>
      <c r="L306" s="59">
        <v>1</v>
      </c>
      <c r="M306" s="174"/>
      <c r="N306" s="173"/>
      <c r="O306" s="173"/>
      <c r="P306" s="156">
        <f t="shared" si="14"/>
      </c>
      <c r="Q306" s="175"/>
      <c r="R306" s="48">
        <f t="shared" si="12"/>
      </c>
      <c r="S306" s="176"/>
      <c r="T306" s="177"/>
      <c r="U306" s="178"/>
      <c r="V306" s="48">
        <f t="shared" si="13"/>
      </c>
      <c r="W306" s="179"/>
      <c r="X306" s="177"/>
    </row>
    <row r="307" spans="2:24" ht="22.5" customHeight="1">
      <c r="B307" s="36">
        <v>299</v>
      </c>
      <c r="C307" s="203"/>
      <c r="D307" s="170"/>
      <c r="E307" s="37"/>
      <c r="F307" s="169"/>
      <c r="G307" s="173"/>
      <c r="H307" s="173"/>
      <c r="I307" s="173"/>
      <c r="J307" s="173"/>
      <c r="K307" s="172" t="s">
        <v>190</v>
      </c>
      <c r="L307" s="59">
        <v>1</v>
      </c>
      <c r="M307" s="174"/>
      <c r="N307" s="173"/>
      <c r="O307" s="173"/>
      <c r="P307" s="156">
        <f t="shared" si="14"/>
      </c>
      <c r="Q307" s="175"/>
      <c r="R307" s="48">
        <f t="shared" si="12"/>
      </c>
      <c r="S307" s="176"/>
      <c r="T307" s="177"/>
      <c r="U307" s="178"/>
      <c r="V307" s="48">
        <f t="shared" si="13"/>
      </c>
      <c r="W307" s="179"/>
      <c r="X307" s="177"/>
    </row>
    <row r="308" spans="2:24" ht="22.5" customHeight="1">
      <c r="B308" s="36">
        <v>300</v>
      </c>
      <c r="C308" s="203"/>
      <c r="D308" s="170"/>
      <c r="E308" s="37"/>
      <c r="F308" s="169"/>
      <c r="G308" s="173"/>
      <c r="H308" s="173"/>
      <c r="I308" s="173"/>
      <c r="J308" s="173"/>
      <c r="K308" s="172" t="s">
        <v>190</v>
      </c>
      <c r="L308" s="59">
        <v>1</v>
      </c>
      <c r="M308" s="174"/>
      <c r="N308" s="173"/>
      <c r="O308" s="173"/>
      <c r="P308" s="156">
        <f t="shared" si="14"/>
      </c>
      <c r="Q308" s="175"/>
      <c r="R308" s="48">
        <f t="shared" si="12"/>
      </c>
      <c r="S308" s="176"/>
      <c r="T308" s="177"/>
      <c r="U308" s="178"/>
      <c r="V308" s="48">
        <f t="shared" si="13"/>
      </c>
      <c r="W308" s="179"/>
      <c r="X308" s="177"/>
    </row>
    <row r="309" spans="4:16" ht="12">
      <c r="D309" s="155"/>
      <c r="P309" s="155"/>
    </row>
    <row r="310" spans="4:16" ht="12">
      <c r="D310" s="155"/>
      <c r="P310" s="155"/>
    </row>
    <row r="311" spans="4:16" ht="12">
      <c r="D311" s="155"/>
      <c r="P311" s="155"/>
    </row>
    <row r="312" spans="4:16" ht="12">
      <c r="D312" s="155"/>
      <c r="P312" s="155"/>
    </row>
    <row r="313" spans="4:16" ht="12">
      <c r="D313" s="155"/>
      <c r="P313" s="155"/>
    </row>
    <row r="314" spans="4:16" ht="12">
      <c r="D314" s="155"/>
      <c r="P314" s="155"/>
    </row>
    <row r="315" spans="4:16" ht="12">
      <c r="D315" s="155"/>
      <c r="P315" s="155"/>
    </row>
    <row r="316" spans="4:16" ht="12">
      <c r="D316" s="155"/>
      <c r="P316" s="155"/>
    </row>
    <row r="317" spans="4:16" ht="12">
      <c r="D317" s="155"/>
      <c r="P317" s="155"/>
    </row>
    <row r="318" spans="4:16" ht="12">
      <c r="D318" s="155"/>
      <c r="P318" s="155"/>
    </row>
    <row r="319" spans="4:16" ht="12">
      <c r="D319" s="155"/>
      <c r="P319" s="155"/>
    </row>
  </sheetData>
  <sheetProtection sheet="1" selectLockedCells="1"/>
  <mergeCells count="10">
    <mergeCell ref="S4:T4"/>
    <mergeCell ref="U4:X4"/>
    <mergeCell ref="K6:L6"/>
    <mergeCell ref="Z6:AA6"/>
    <mergeCell ref="A1:O1"/>
    <mergeCell ref="B2:O2"/>
    <mergeCell ref="B3:G3"/>
    <mergeCell ref="O3:R3"/>
    <mergeCell ref="S3:T3"/>
    <mergeCell ref="U3:X3"/>
  </mergeCells>
  <conditionalFormatting sqref="T9">
    <cfRule type="expression" priority="6" dxfId="11" stopIfTrue="1">
      <formula>OR($R9=28,$R9=36,$R9=40,$R9=44,$R9=48,$R9=52)</formula>
    </cfRule>
  </conditionalFormatting>
  <conditionalFormatting sqref="T10:T308">
    <cfRule type="expression" priority="3" dxfId="11" stopIfTrue="1">
      <formula>OR($R10=28,$R10=36,$R10=40,$R10=44,$R10=48,$R10=52)</formula>
    </cfRule>
  </conditionalFormatting>
  <conditionalFormatting sqref="X9">
    <cfRule type="expression" priority="2" dxfId="11" stopIfTrue="1">
      <formula>OR($V9=28,$V9=36,$V9=40,$V9=44,$V9=48,$V9=52)</formula>
    </cfRule>
  </conditionalFormatting>
  <conditionalFormatting sqref="X10:X308">
    <cfRule type="expression" priority="1" dxfId="11" stopIfTrue="1">
      <formula>OR($V10=28,$V10=36,$V10=40,$V10=44,$V10=48,$V10=52)</formula>
    </cfRule>
  </conditionalFormatting>
  <dataValidations count="7">
    <dataValidation type="list" allowBlank="1" showInputMessage="1" showErrorMessage="1" sqref="M9:M308">
      <formula1>$AD$8:$AD$17</formula1>
    </dataValidation>
    <dataValidation type="list" allowBlank="1" showInputMessage="1" showErrorMessage="1" sqref="Q9:Q308 U9:U308">
      <formula1>$Z$9:$Z$40</formula1>
    </dataValidation>
    <dataValidation type="whole" allowBlank="1" showInputMessage="1" showErrorMessage="1" imeMode="halfAlpha" sqref="O9:O308">
      <formula1>101</formula1>
      <formula2>1231</formula2>
    </dataValidation>
    <dataValidation type="whole" allowBlank="1" showInputMessage="1" showErrorMessage="1" imeMode="halfAlpha" sqref="N9:N308">
      <formula1>1900</formula1>
      <formula2>2100</formula2>
    </dataValidation>
    <dataValidation allowBlank="1" showInputMessage="1" showErrorMessage="1" imeMode="halfKatakana" sqref="H9:J308"/>
    <dataValidation allowBlank="1" showInputMessage="1" showErrorMessage="1" imeMode="halfAlpha" sqref="F9:F308 S9:S308 W9:W308"/>
    <dataValidation showInputMessage="1" showErrorMessage="1" sqref="P9:P308 L9:L308"/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portrait" paperSize="9" scale="65" r:id="rId1"/>
  <rowBreaks count="4" manualBreakCount="4">
    <brk id="108" max="22" man="1"/>
    <brk id="158" max="22" man="1"/>
    <brk id="208" max="22" man="1"/>
    <brk id="258" max="22" man="1"/>
  </rowBreaks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115" zoomScaleSheetLayoutView="115" zoomScalePageLayoutView="0" workbookViewId="0" topLeftCell="A1">
      <selection activeCell="A2" sqref="A2"/>
    </sheetView>
  </sheetViews>
  <sheetFormatPr defaultColWidth="9.00390625" defaultRowHeight="13.5"/>
  <cols>
    <col min="1" max="1" width="0.74609375" style="62" customWidth="1"/>
    <col min="2" max="2" width="3.25390625" style="62" customWidth="1"/>
    <col min="3" max="3" width="3.75390625" style="62" customWidth="1"/>
    <col min="4" max="4" width="16.25390625" style="65" customWidth="1"/>
    <col min="5" max="5" width="3.75390625" style="65" customWidth="1"/>
    <col min="6" max="6" width="9.00390625" style="62" customWidth="1"/>
    <col min="7" max="7" width="6.875" style="62" customWidth="1"/>
    <col min="8" max="8" width="3.50390625" style="62" customWidth="1"/>
    <col min="9" max="9" width="3.75390625" style="62" customWidth="1"/>
    <col min="10" max="10" width="16.25390625" style="65" customWidth="1"/>
    <col min="11" max="11" width="3.75390625" style="65" customWidth="1"/>
    <col min="12" max="16384" width="9.00390625" style="62" customWidth="1"/>
  </cols>
  <sheetData>
    <row r="1" spans="1:15" ht="24">
      <c r="A1" s="226" t="s">
        <v>226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60"/>
      <c r="N1" s="61"/>
      <c r="O1" s="61"/>
    </row>
    <row r="2" spans="2:12" ht="28.5">
      <c r="B2" s="227" t="s">
        <v>30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2:12" ht="6.75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ht="23.25" customHeight="1" thickBot="1">
      <c r="B4" s="63"/>
      <c r="C4" s="228"/>
      <c r="D4" s="229"/>
      <c r="E4" s="230"/>
      <c r="F4" s="64" t="s">
        <v>31</v>
      </c>
      <c r="G4" s="63"/>
      <c r="H4" s="63"/>
      <c r="I4" s="63"/>
      <c r="J4" s="63"/>
      <c r="K4" s="63"/>
      <c r="L4" s="63"/>
    </row>
    <row r="5" ht="12" customHeight="1"/>
    <row r="6" spans="3:12" s="66" customFormat="1" ht="18" thickBot="1">
      <c r="C6" s="231" t="s">
        <v>32</v>
      </c>
      <c r="D6" s="231"/>
      <c r="E6" s="231"/>
      <c r="F6" s="231"/>
      <c r="I6" s="231" t="s">
        <v>33</v>
      </c>
      <c r="J6" s="231"/>
      <c r="K6" s="231"/>
      <c r="L6" s="231"/>
    </row>
    <row r="7" spans="3:12" ht="15" thickBot="1">
      <c r="C7" s="67"/>
      <c r="D7" s="68" t="s">
        <v>34</v>
      </c>
      <c r="E7" s="69"/>
      <c r="F7" s="70" t="s">
        <v>35</v>
      </c>
      <c r="G7" s="71"/>
      <c r="H7" s="71"/>
      <c r="I7" s="67"/>
      <c r="J7" s="68" t="s">
        <v>34</v>
      </c>
      <c r="K7" s="69"/>
      <c r="L7" s="70" t="s">
        <v>35</v>
      </c>
    </row>
    <row r="8" spans="2:12" ht="20.25" customHeight="1" thickTop="1">
      <c r="B8" s="232" t="s">
        <v>36</v>
      </c>
      <c r="C8" s="72"/>
      <c r="D8" s="73" t="s">
        <v>37</v>
      </c>
      <c r="E8" s="74"/>
      <c r="F8" s="307">
        <f>COUNTIF('申込一覧表(男)'!$R$9:$R$308,1)+COUNTIF('申込一覧表(男)'!$V$9:$V$308,1)</f>
        <v>0</v>
      </c>
      <c r="G8" s="71"/>
      <c r="H8" s="232" t="s">
        <v>36</v>
      </c>
      <c r="I8" s="75"/>
      <c r="J8" s="76" t="s">
        <v>37</v>
      </c>
      <c r="K8" s="77"/>
      <c r="L8" s="304">
        <f>COUNTIF('申込一覧表(女)'!$R$9:$R$308,28)+COUNTIF('申込一覧表(女)'!$V$9:$V$308,28)</f>
        <v>0</v>
      </c>
    </row>
    <row r="9" spans="2:12" ht="20.25" customHeight="1">
      <c r="B9" s="233"/>
      <c r="C9" s="75"/>
      <c r="D9" s="78" t="s">
        <v>222</v>
      </c>
      <c r="E9" s="77"/>
      <c r="F9" s="308">
        <f>COUNTIF('申込一覧表(男)'!$R$9:$R$308,2)+COUNTIF('申込一覧表(男)'!$V$9:$V$308,2)</f>
        <v>0</v>
      </c>
      <c r="G9" s="71"/>
      <c r="H9" s="233"/>
      <c r="I9" s="75"/>
      <c r="J9" s="78" t="s">
        <v>222</v>
      </c>
      <c r="K9" s="77"/>
      <c r="L9" s="304">
        <f>COUNTIF('申込一覧表(女)'!$R$9:$R$308,29)+COUNTIF('申込一覧表(女)'!$V$9:$V$308,29)</f>
        <v>0</v>
      </c>
    </row>
    <row r="10" spans="2:12" ht="20.25" customHeight="1">
      <c r="B10" s="233"/>
      <c r="C10" s="75"/>
      <c r="D10" s="78" t="s">
        <v>38</v>
      </c>
      <c r="E10" s="77"/>
      <c r="F10" s="308">
        <f>COUNTIF('申込一覧表(男)'!$R$9:$R$308,3)+COUNTIF('申込一覧表(男)'!$V$9:$V$308,3)</f>
        <v>0</v>
      </c>
      <c r="G10" s="71"/>
      <c r="H10" s="233"/>
      <c r="I10" s="75"/>
      <c r="J10" s="78" t="s">
        <v>38</v>
      </c>
      <c r="K10" s="77"/>
      <c r="L10" s="304">
        <f>COUNTIF('申込一覧表(女)'!$R$9:$R$308,30)+COUNTIF('申込一覧表(女)'!$V$9:$V$308,30)</f>
        <v>0</v>
      </c>
    </row>
    <row r="11" spans="2:12" ht="20.25" customHeight="1">
      <c r="B11" s="233"/>
      <c r="C11" s="75"/>
      <c r="D11" s="78" t="s">
        <v>39</v>
      </c>
      <c r="E11" s="77"/>
      <c r="F11" s="308">
        <f>COUNTIF('申込一覧表(男)'!$R$9:$R$308,4)+COUNTIF('申込一覧表(男)'!$V$9:$V$308,4)</f>
        <v>0</v>
      </c>
      <c r="G11" s="71"/>
      <c r="H11" s="233"/>
      <c r="I11" s="75"/>
      <c r="J11" s="78" t="s">
        <v>40</v>
      </c>
      <c r="K11" s="77"/>
      <c r="L11" s="304">
        <f>COUNTIF('申込一覧表(女)'!$R$9:$R$308,31)+COUNTIF('申込一覧表(女)'!$V$9:$V$308,31)</f>
        <v>0</v>
      </c>
    </row>
    <row r="12" spans="2:12" ht="20.25" customHeight="1">
      <c r="B12" s="233"/>
      <c r="C12" s="75"/>
      <c r="D12" s="78" t="s">
        <v>41</v>
      </c>
      <c r="E12" s="77"/>
      <c r="F12" s="308">
        <f>COUNTIF('申込一覧表(男)'!$R$9:$R$308,5)+COUNTIF('申込一覧表(男)'!$V$9:$V$308,5)</f>
        <v>0</v>
      </c>
      <c r="G12" s="71"/>
      <c r="H12" s="233"/>
      <c r="I12" s="75"/>
      <c r="J12" s="78" t="s">
        <v>103</v>
      </c>
      <c r="K12" s="77"/>
      <c r="L12" s="304">
        <f>COUNTIF('申込一覧表(女)'!$R$9:$R$308,32)+COUNTIF('申込一覧表(女)'!$V$9:$V$308,32)</f>
        <v>0</v>
      </c>
    </row>
    <row r="13" spans="2:12" ht="20.25" customHeight="1">
      <c r="B13" s="233"/>
      <c r="C13" s="75"/>
      <c r="D13" s="78" t="s">
        <v>223</v>
      </c>
      <c r="E13" s="77"/>
      <c r="F13" s="308">
        <f>COUNTIF('申込一覧表(男)'!$R$9:$R$308,6)+COUNTIF('申込一覧表(男)'!$V$9:$V$308,6)</f>
        <v>0</v>
      </c>
      <c r="G13" s="71"/>
      <c r="H13" s="233"/>
      <c r="I13" s="75"/>
      <c r="J13" s="78" t="s">
        <v>43</v>
      </c>
      <c r="K13" s="77"/>
      <c r="L13" s="304">
        <f>COUNTIF('申込一覧表(女)'!$R$9:$R$308,33)+COUNTIF('申込一覧表(女)'!$V$9:$V$308,33)</f>
        <v>0</v>
      </c>
    </row>
    <row r="14" spans="2:12" ht="20.25" customHeight="1">
      <c r="B14" s="233"/>
      <c r="C14" s="75"/>
      <c r="D14" s="78" t="s">
        <v>42</v>
      </c>
      <c r="E14" s="77"/>
      <c r="F14" s="308">
        <f>COUNTIF('申込一覧表(男)'!$R$9:$R$308,7)+COUNTIF('申込一覧表(男)'!$V$9:$V$308,7)</f>
        <v>0</v>
      </c>
      <c r="G14" s="71"/>
      <c r="H14" s="233"/>
      <c r="I14" s="75"/>
      <c r="J14" s="78" t="s">
        <v>44</v>
      </c>
      <c r="K14" s="77"/>
      <c r="L14" s="304">
        <f>COUNTIF('申込一覧表(女)'!$R$9:$R$308,34)+COUNTIF('申込一覧表(女)'!$V$9:$V$308,34)</f>
        <v>0</v>
      </c>
    </row>
    <row r="15" spans="2:12" ht="20.25" customHeight="1">
      <c r="B15" s="233"/>
      <c r="C15" s="75"/>
      <c r="D15" s="79" t="s">
        <v>45</v>
      </c>
      <c r="E15" s="77"/>
      <c r="F15" s="308">
        <f>COUNTIF('申込一覧表(男)'!$R$9:$R$308,8)+COUNTIF('申込一覧表(男)'!$V$9:$V$308,8)</f>
        <v>0</v>
      </c>
      <c r="G15" s="71"/>
      <c r="H15" s="233"/>
      <c r="I15" s="75"/>
      <c r="J15" s="78" t="s">
        <v>46</v>
      </c>
      <c r="K15" s="77"/>
      <c r="L15" s="304">
        <f>COUNTIF('申込一覧表(女)'!$R$9:$R$308,35)+COUNTIF('申込一覧表(女)'!$V$9:$V$308,35)</f>
        <v>0</v>
      </c>
    </row>
    <row r="16" spans="2:12" ht="20.25" customHeight="1">
      <c r="B16" s="233"/>
      <c r="C16" s="75"/>
      <c r="D16" s="78" t="s">
        <v>48</v>
      </c>
      <c r="E16" s="77"/>
      <c r="F16" s="308">
        <f>COUNTIF('申込一覧表(男)'!$R$9:$R$308,9)+COUNTIF('申込一覧表(男)'!$V$9:$V$308,9)</f>
        <v>0</v>
      </c>
      <c r="G16" s="71"/>
      <c r="H16" s="233"/>
      <c r="I16" s="75"/>
      <c r="J16" s="78" t="s">
        <v>45</v>
      </c>
      <c r="K16" s="77"/>
      <c r="L16" s="304">
        <f>COUNTIF('申込一覧表(女)'!$R$9:$R$308,36)+COUNTIF('申込一覧表(女)'!$V$9:$V$308,36)</f>
        <v>0</v>
      </c>
    </row>
    <row r="17" spans="2:12" ht="20.25" customHeight="1">
      <c r="B17" s="233"/>
      <c r="C17" s="75"/>
      <c r="D17" s="78" t="s">
        <v>56</v>
      </c>
      <c r="E17" s="77"/>
      <c r="F17" s="308">
        <f>COUNTIF('申込一覧表(男)'!$R$9:$R$308,10)+COUNTIF('申込一覧表(男)'!$V$9:$V$308,10)</f>
        <v>0</v>
      </c>
      <c r="G17" s="71"/>
      <c r="H17" s="233"/>
      <c r="I17" s="75"/>
      <c r="J17" s="78" t="s">
        <v>56</v>
      </c>
      <c r="K17" s="77"/>
      <c r="L17" s="304">
        <f>COUNTIF('申込一覧表(女)'!$R$9:$R$308,37)+COUNTIF('申込一覧表(女)'!$V$9:$V$308,37)</f>
        <v>0</v>
      </c>
    </row>
    <row r="18" spans="2:12" ht="20.25" customHeight="1">
      <c r="B18" s="234"/>
      <c r="C18" s="75"/>
      <c r="D18" s="78" t="s">
        <v>49</v>
      </c>
      <c r="E18" s="77"/>
      <c r="F18" s="308">
        <f>COUNTIF('申込一覧表(男)'!$R$9:$R$308,11)+COUNTIF('申込一覧表(男)'!$V$9:$V$308,11)</f>
        <v>0</v>
      </c>
      <c r="G18" s="71"/>
      <c r="H18" s="233"/>
      <c r="I18" s="75"/>
      <c r="J18" s="78" t="s">
        <v>50</v>
      </c>
      <c r="K18" s="77"/>
      <c r="L18" s="304">
        <f>COUNTIF('申込一覧表(女)'!$R$9:$R$308,38)+COUNTIF('申込一覧表(女)'!$V$9:$V$308,38)</f>
        <v>0</v>
      </c>
    </row>
    <row r="19" spans="2:12" ht="20.25" customHeight="1">
      <c r="B19" s="235" t="s">
        <v>51</v>
      </c>
      <c r="C19" s="75"/>
      <c r="D19" s="78" t="s">
        <v>52</v>
      </c>
      <c r="E19" s="77"/>
      <c r="F19" s="308">
        <f>COUNTIF('申込一覧表(男)'!$R$9:$R$308,12)+COUNTIF('申込一覧表(男)'!$V$9:$V$308,12)</f>
        <v>0</v>
      </c>
      <c r="G19" s="71"/>
      <c r="H19" s="234"/>
      <c r="I19" s="75"/>
      <c r="J19" s="78" t="s">
        <v>49</v>
      </c>
      <c r="K19" s="77"/>
      <c r="L19" s="304">
        <f>COUNTIF('申込一覧表(女)'!$R$9:$R$308,39)+COUNTIF('申込一覧表(女)'!$V$9:$V$308,39)</f>
        <v>0</v>
      </c>
    </row>
    <row r="20" spans="2:12" ht="20.25" customHeight="1">
      <c r="B20" s="236"/>
      <c r="C20" s="75"/>
      <c r="D20" s="78" t="s">
        <v>222</v>
      </c>
      <c r="E20" s="77"/>
      <c r="F20" s="308">
        <f>COUNTIF('申込一覧表(男)'!$R$9:$R$308,13)+COUNTIF('申込一覧表(男)'!$V$9:$V$308,13)</f>
        <v>0</v>
      </c>
      <c r="G20" s="71"/>
      <c r="H20" s="235" t="s">
        <v>51</v>
      </c>
      <c r="I20" s="75"/>
      <c r="J20" s="78" t="s">
        <v>52</v>
      </c>
      <c r="K20" s="77"/>
      <c r="L20" s="304">
        <f>COUNTIF('申込一覧表(女)'!$R$9:$R$308,40)+COUNTIF('申込一覧表(女)'!$V$9:$V$308,40)</f>
        <v>0</v>
      </c>
    </row>
    <row r="21" spans="2:12" ht="20.25" customHeight="1">
      <c r="B21" s="236"/>
      <c r="C21" s="75"/>
      <c r="D21" s="78" t="s">
        <v>40</v>
      </c>
      <c r="E21" s="77"/>
      <c r="F21" s="308">
        <f>COUNTIF('申込一覧表(男)'!$R$9:$R$308,14)+COUNTIF('申込一覧表(男)'!$V$9:$V$308,14)</f>
        <v>0</v>
      </c>
      <c r="G21" s="71"/>
      <c r="H21" s="236"/>
      <c r="I21" s="75"/>
      <c r="J21" s="78" t="s">
        <v>222</v>
      </c>
      <c r="K21" s="77"/>
      <c r="L21" s="304">
        <f>COUNTIF('申込一覧表(女)'!$R$9:$R$308,41)+COUNTIF('申込一覧表(女)'!$V$9:$V$308,41)</f>
        <v>0</v>
      </c>
    </row>
    <row r="22" spans="2:12" ht="20.25" customHeight="1">
      <c r="B22" s="236"/>
      <c r="C22" s="75"/>
      <c r="D22" s="78" t="s">
        <v>224</v>
      </c>
      <c r="E22" s="77"/>
      <c r="F22" s="308">
        <f>COUNTIF('申込一覧表(男)'!$R$9:$R$308,15)+COUNTIF('申込一覧表(男)'!$V$9:$V$308,15)</f>
        <v>0</v>
      </c>
      <c r="G22" s="71"/>
      <c r="H22" s="236"/>
      <c r="I22" s="75"/>
      <c r="J22" s="78" t="s">
        <v>38</v>
      </c>
      <c r="K22" s="77"/>
      <c r="L22" s="304">
        <f>COUNTIF('申込一覧表(女)'!$R$9:$R$308,42)+COUNTIF('申込一覧表(女)'!$V$9:$V$308,42)</f>
        <v>0</v>
      </c>
    </row>
    <row r="23" spans="2:12" ht="20.25" customHeight="1">
      <c r="B23" s="236"/>
      <c r="C23" s="75"/>
      <c r="D23" s="78" t="s">
        <v>46</v>
      </c>
      <c r="E23" s="77"/>
      <c r="F23" s="308">
        <f>COUNTIF('申込一覧表(男)'!$R$9:$R$308,16)+COUNTIF('申込一覧表(男)'!$V$9:$V$308,16)</f>
        <v>0</v>
      </c>
      <c r="G23" s="71"/>
      <c r="H23" s="236"/>
      <c r="I23" s="75"/>
      <c r="J23" s="78" t="s">
        <v>53</v>
      </c>
      <c r="K23" s="77"/>
      <c r="L23" s="304">
        <f>COUNTIF('申込一覧表(女)'!$R$9:$R$308,43)+COUNTIF('申込一覧表(女)'!$V$9:$V$308,43)</f>
        <v>0</v>
      </c>
    </row>
    <row r="24" spans="2:12" ht="20.25" customHeight="1">
      <c r="B24" s="236"/>
      <c r="C24" s="80"/>
      <c r="D24" s="79" t="s">
        <v>45</v>
      </c>
      <c r="E24" s="81"/>
      <c r="F24" s="309">
        <f>COUNTIF('申込一覧表(男)'!$R$9:$R$308,17)+COUNTIF('申込一覧表(男)'!$V$9:$V$308,17)</f>
        <v>0</v>
      </c>
      <c r="G24" s="71"/>
      <c r="H24" s="236"/>
      <c r="I24" s="80"/>
      <c r="J24" s="79" t="s">
        <v>104</v>
      </c>
      <c r="K24" s="81"/>
      <c r="L24" s="304">
        <f>COUNTIF('申込一覧表(女)'!$R$9:$R$308,44)+COUNTIF('申込一覧表(女)'!$V$9:$V$308,44)</f>
        <v>0</v>
      </c>
    </row>
    <row r="25" spans="2:12" ht="20.25" customHeight="1">
      <c r="B25" s="236"/>
      <c r="C25" s="75"/>
      <c r="D25" s="78" t="s">
        <v>50</v>
      </c>
      <c r="E25" s="77"/>
      <c r="F25" s="308">
        <f>COUNTIF('申込一覧表(男)'!$R$9:$R$308,18)+COUNTIF('申込一覧表(男)'!$V$9:$V$308,18)</f>
        <v>0</v>
      </c>
      <c r="G25" s="71"/>
      <c r="H25" s="236"/>
      <c r="I25" s="80"/>
      <c r="J25" s="79" t="s">
        <v>224</v>
      </c>
      <c r="K25" s="81"/>
      <c r="L25" s="304">
        <f>COUNTIF('申込一覧表(女)'!$R$9:$R$308,45)+COUNTIF('申込一覧表(女)'!$V$9:$V$308,45)</f>
        <v>0</v>
      </c>
    </row>
    <row r="26" spans="2:12" ht="20.25" customHeight="1">
      <c r="B26" s="237"/>
      <c r="C26" s="75"/>
      <c r="D26" s="78" t="s">
        <v>49</v>
      </c>
      <c r="E26" s="77"/>
      <c r="F26" s="308">
        <f>COUNTIF('申込一覧表(男)'!$R$9:$R$308,19)+COUNTIF('申込一覧表(男)'!$V$9:$V$308,19)</f>
        <v>0</v>
      </c>
      <c r="G26" s="71"/>
      <c r="H26" s="236"/>
      <c r="I26" s="80"/>
      <c r="J26" s="79" t="s">
        <v>56</v>
      </c>
      <c r="K26" s="81"/>
      <c r="L26" s="304">
        <f>COUNTIF('申込一覧表(女)'!$R$9:$R$308,46)+COUNTIF('申込一覧表(女)'!$V$9:$V$308,46)</f>
        <v>0</v>
      </c>
    </row>
    <row r="27" spans="2:12" ht="20.25" customHeight="1">
      <c r="B27" s="220" t="s">
        <v>54</v>
      </c>
      <c r="C27" s="82"/>
      <c r="D27" s="78" t="s">
        <v>52</v>
      </c>
      <c r="E27" s="77"/>
      <c r="F27" s="308">
        <f>COUNTIF('申込一覧表(男)'!$R$9:$R$308,20)+COUNTIF('申込一覧表(男)'!$V$9:$V$308,20)</f>
        <v>0</v>
      </c>
      <c r="G27" s="71"/>
      <c r="H27" s="237"/>
      <c r="I27" s="80"/>
      <c r="J27" s="79" t="s">
        <v>49</v>
      </c>
      <c r="K27" s="81"/>
      <c r="L27" s="304">
        <f>COUNTIF('申込一覧表(女)'!$R$9:$R$308,47)+COUNTIF('申込一覧表(女)'!$V$9:$V$308,47)</f>
        <v>0</v>
      </c>
    </row>
    <row r="28" spans="2:12" ht="20.25" customHeight="1">
      <c r="B28" s="221"/>
      <c r="C28" s="82"/>
      <c r="D28" s="78" t="s">
        <v>53</v>
      </c>
      <c r="E28" s="77"/>
      <c r="F28" s="308">
        <f>COUNTIF('申込一覧表(男)'!$R$9:$R$308,21)+COUNTIF('申込一覧表(男)'!$V$9:$V$308,21)</f>
        <v>0</v>
      </c>
      <c r="G28" s="71"/>
      <c r="H28" s="220" t="s">
        <v>54</v>
      </c>
      <c r="I28" s="75"/>
      <c r="J28" s="78" t="s">
        <v>52</v>
      </c>
      <c r="K28" s="77"/>
      <c r="L28" s="304">
        <f>COUNTIF('申込一覧表(女)'!$R$9:$R$308,48)+COUNTIF('申込一覧表(女)'!$V$9:$V$308,48)</f>
        <v>0</v>
      </c>
    </row>
    <row r="29" spans="2:12" ht="20.25" customHeight="1">
      <c r="B29" s="221"/>
      <c r="C29" s="82"/>
      <c r="D29" s="79" t="s">
        <v>39</v>
      </c>
      <c r="E29" s="77"/>
      <c r="F29" s="308">
        <f>COUNTIF('申込一覧表(男)'!$R$9:$R$308,22)+COUNTIF('申込一覧表(男)'!$V$9:$V$308,22)</f>
        <v>0</v>
      </c>
      <c r="G29" s="71"/>
      <c r="H29" s="221"/>
      <c r="I29" s="75"/>
      <c r="J29" s="78" t="s">
        <v>55</v>
      </c>
      <c r="K29" s="77"/>
      <c r="L29" s="304">
        <f>COUNTIF('申込一覧表(女)'!$R$9:$R$308,49)+COUNTIF('申込一覧表(女)'!$V$9:$V$308,49)</f>
        <v>0</v>
      </c>
    </row>
    <row r="30" spans="2:12" ht="20.25" customHeight="1">
      <c r="B30" s="221"/>
      <c r="C30" s="82"/>
      <c r="D30" s="79" t="s">
        <v>45</v>
      </c>
      <c r="E30" s="77"/>
      <c r="F30" s="308">
        <f>COUNTIF('申込一覧表(男)'!$R$9:$R$308,23)+COUNTIF('申込一覧表(男)'!$V$9:$V$308,23)</f>
        <v>0</v>
      </c>
      <c r="G30" s="71"/>
      <c r="H30" s="222"/>
      <c r="I30" s="75"/>
      <c r="J30" s="79" t="s">
        <v>47</v>
      </c>
      <c r="K30" s="77"/>
      <c r="L30" s="304">
        <f>COUNTIF('申込一覧表(女)'!$R$9:$R$308,50)+COUNTIF('申込一覧表(女)'!$V$9:$V$308,50)</f>
        <v>0</v>
      </c>
    </row>
    <row r="31" spans="2:12" ht="20.25" customHeight="1">
      <c r="B31" s="222"/>
      <c r="C31" s="82"/>
      <c r="D31" s="79" t="s">
        <v>47</v>
      </c>
      <c r="E31" s="77"/>
      <c r="F31" s="308">
        <f>COUNTIF('申込一覧表(男)'!$R$9:$R$308,24)+COUNTIF('申込一覧表(男)'!$V$9:$V$308,24)</f>
        <v>0</v>
      </c>
      <c r="G31" s="71"/>
      <c r="H31" s="223" t="s">
        <v>57</v>
      </c>
      <c r="I31" s="75"/>
      <c r="J31" s="78" t="s">
        <v>225</v>
      </c>
      <c r="K31" s="77"/>
      <c r="L31" s="304">
        <f>COUNTIF('申込一覧表(女)'!$R$9:$R$308,51)+COUNTIF('申込一覧表(女)'!$V$9:$V$308,51)</f>
        <v>0</v>
      </c>
    </row>
    <row r="32" spans="2:12" ht="20.25" customHeight="1">
      <c r="B32" s="223" t="s">
        <v>57</v>
      </c>
      <c r="C32" s="82"/>
      <c r="D32" s="78" t="s">
        <v>38</v>
      </c>
      <c r="E32" s="77"/>
      <c r="F32" s="308">
        <f>COUNTIF('申込一覧表(男)'!$R$9:$R$308,25)+COUNTIF('申込一覧表(男)'!$V$9:$V$308,25)</f>
        <v>0</v>
      </c>
      <c r="G32" s="71"/>
      <c r="H32" s="224"/>
      <c r="I32" s="75"/>
      <c r="J32" s="78" t="s">
        <v>45</v>
      </c>
      <c r="K32" s="77"/>
      <c r="L32" s="304">
        <f>COUNTIF('申込一覧表(女)'!$R$9:$R$308,52)+COUNTIF('申込一覧表(女)'!$V$9:$V$308,52)</f>
        <v>0</v>
      </c>
    </row>
    <row r="33" spans="2:12" ht="20.25" customHeight="1" thickBot="1">
      <c r="B33" s="224"/>
      <c r="C33" s="82"/>
      <c r="D33" s="78" t="s">
        <v>43</v>
      </c>
      <c r="E33" s="77"/>
      <c r="F33" s="308">
        <f>COUNTIF('申込一覧表(男)'!$R$9:$R$308,26)+COUNTIF('申込一覧表(男)'!$V$9:$V$308,26)</f>
        <v>0</v>
      </c>
      <c r="G33" s="71"/>
      <c r="H33" s="225"/>
      <c r="I33" s="75"/>
      <c r="J33" s="78" t="s">
        <v>48</v>
      </c>
      <c r="K33" s="77"/>
      <c r="L33" s="304">
        <f>COUNTIF('申込一覧表(女)'!$R$9:$R$308,53)+COUNTIF('申込一覧表(女)'!$V$9:$V$308,53)</f>
        <v>0</v>
      </c>
    </row>
    <row r="34" spans="2:12" ht="20.25" customHeight="1" thickBot="1" thickTop="1">
      <c r="B34" s="225"/>
      <c r="C34" s="82"/>
      <c r="D34" s="78" t="s">
        <v>44</v>
      </c>
      <c r="E34" s="77"/>
      <c r="F34" s="308">
        <f>COUNTIF('申込一覧表(男)'!$R$9:$R$308,27)+COUNTIF('申込一覧表(男)'!$V$9:$V$308,27)</f>
        <v>0</v>
      </c>
      <c r="G34" s="71"/>
      <c r="H34" s="71"/>
      <c r="I34" s="83"/>
      <c r="J34" s="84" t="s">
        <v>58</v>
      </c>
      <c r="K34" s="85"/>
      <c r="L34" s="305">
        <f>SUM(L8:L33)</f>
        <v>0</v>
      </c>
    </row>
    <row r="35" spans="3:11" ht="20.25" customHeight="1" thickBot="1" thickTop="1">
      <c r="C35" s="83"/>
      <c r="D35" s="84" t="s">
        <v>59</v>
      </c>
      <c r="E35" s="85"/>
      <c r="F35" s="306">
        <f>SUM(F8:F34)</f>
        <v>0</v>
      </c>
      <c r="G35" s="71"/>
      <c r="H35" s="71"/>
      <c r="J35" s="62"/>
      <c r="K35" s="62"/>
    </row>
    <row r="36" spans="3:11" ht="20.25" customHeight="1">
      <c r="C36" s="86"/>
      <c r="D36" s="148"/>
      <c r="E36" s="148"/>
      <c r="F36" s="148"/>
      <c r="G36" s="148"/>
      <c r="H36" s="71"/>
      <c r="J36" s="62"/>
      <c r="K36" s="62"/>
    </row>
    <row r="37" spans="3:12" ht="20.25" customHeight="1">
      <c r="C37" s="86"/>
      <c r="D37" s="148"/>
      <c r="E37" s="148"/>
      <c r="F37" s="148"/>
      <c r="G37" s="148"/>
      <c r="H37" s="148"/>
      <c r="I37" s="148"/>
      <c r="J37" s="148"/>
      <c r="K37" s="148"/>
      <c r="L37" s="148"/>
    </row>
    <row r="38" spans="8:12" ht="20.25" customHeight="1">
      <c r="H38" s="148"/>
      <c r="I38" s="148"/>
      <c r="J38" s="148"/>
      <c r="K38" s="148"/>
      <c r="L38" s="148"/>
    </row>
    <row r="39" ht="14.25" customHeight="1"/>
  </sheetData>
  <sheetProtection/>
  <mergeCells count="13">
    <mergeCell ref="H8:H19"/>
    <mergeCell ref="B19:B26"/>
    <mergeCell ref="B32:B34"/>
    <mergeCell ref="H20:H27"/>
    <mergeCell ref="H28:H30"/>
    <mergeCell ref="H31:H33"/>
    <mergeCell ref="B27:B31"/>
    <mergeCell ref="A1:L1"/>
    <mergeCell ref="B2:L2"/>
    <mergeCell ref="C4:E4"/>
    <mergeCell ref="C6:F6"/>
    <mergeCell ref="I6:L6"/>
    <mergeCell ref="B8:B1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showZeros="0" zoomScalePageLayoutView="0" workbookViewId="0" topLeftCell="A1">
      <selection activeCell="A2" sqref="A2"/>
    </sheetView>
  </sheetViews>
  <sheetFormatPr defaultColWidth="9.00390625" defaultRowHeight="13.5"/>
  <cols>
    <col min="1" max="1" width="2.875" style="149" customWidth="1"/>
    <col min="2" max="2" width="14.00390625" style="149" customWidth="1"/>
    <col min="3" max="3" width="3.00390625" style="149" customWidth="1"/>
    <col min="4" max="4" width="4.50390625" style="149" bestFit="1" customWidth="1"/>
    <col min="5" max="6" width="7.625" style="149" customWidth="1"/>
    <col min="7" max="7" width="4.50390625" style="149" bestFit="1" customWidth="1"/>
    <col min="8" max="9" width="7.625" style="149" customWidth="1"/>
    <col min="10" max="10" width="4.50390625" style="149" bestFit="1" customWidth="1"/>
    <col min="11" max="12" width="7.625" style="149" customWidth="1"/>
    <col min="13" max="13" width="4.50390625" style="149" bestFit="1" customWidth="1"/>
    <col min="14" max="15" width="7.375" style="149" customWidth="1"/>
    <col min="16" max="16" width="8.50390625" style="149" customWidth="1"/>
    <col min="17" max="17" width="9.25390625" style="149" customWidth="1"/>
    <col min="18" max="18" width="9.00390625" style="149" customWidth="1"/>
    <col min="19" max="21" width="0" style="149" hidden="1" customWidth="1"/>
    <col min="22" max="16384" width="9.00390625" style="149" customWidth="1"/>
  </cols>
  <sheetData>
    <row r="1" spans="1:15" s="62" customFormat="1" ht="24">
      <c r="A1" s="226" t="s">
        <v>226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60"/>
      <c r="N1" s="61"/>
      <c r="O1" s="61"/>
    </row>
    <row r="2" spans="2:17" s="62" customFormat="1" ht="28.5">
      <c r="B2" s="227" t="s">
        <v>105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P2" s="72" t="s">
        <v>109</v>
      </c>
      <c r="Q2" s="180">
        <v>1</v>
      </c>
    </row>
    <row r="3" spans="2:12" s="62" customFormat="1" ht="6.75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s="62" customFormat="1" ht="23.25" customHeight="1" thickBot="1">
      <c r="B4" s="243"/>
      <c r="C4" s="244"/>
      <c r="D4" s="244"/>
      <c r="E4" s="245"/>
      <c r="F4" s="64" t="s">
        <v>31</v>
      </c>
      <c r="G4" s="199" t="s">
        <v>182</v>
      </c>
      <c r="H4" s="63"/>
      <c r="I4" s="63"/>
      <c r="J4" s="63"/>
      <c r="K4" s="63"/>
      <c r="L4" s="63"/>
    </row>
    <row r="5" ht="14.25" thickBot="1"/>
    <row r="6" spans="1:17" s="181" customFormat="1" ht="12">
      <c r="A6" s="196"/>
      <c r="B6" s="238" t="s">
        <v>60</v>
      </c>
      <c r="C6" s="193"/>
      <c r="D6" s="238" t="s">
        <v>106</v>
      </c>
      <c r="E6" s="238"/>
      <c r="F6" s="238"/>
      <c r="G6" s="238" t="s">
        <v>107</v>
      </c>
      <c r="H6" s="238"/>
      <c r="I6" s="238"/>
      <c r="J6" s="238" t="s">
        <v>61</v>
      </c>
      <c r="K6" s="238"/>
      <c r="L6" s="238"/>
      <c r="M6" s="238" t="s">
        <v>62</v>
      </c>
      <c r="N6" s="238"/>
      <c r="O6" s="238"/>
      <c r="P6" s="239" t="s">
        <v>63</v>
      </c>
      <c r="Q6" s="241" t="s">
        <v>108</v>
      </c>
    </row>
    <row r="7" spans="1:21" s="181" customFormat="1" ht="12.75" thickBot="1">
      <c r="A7" s="197"/>
      <c r="B7" s="240"/>
      <c r="C7" s="167"/>
      <c r="D7" s="168" t="s">
        <v>110</v>
      </c>
      <c r="E7" s="168" t="s">
        <v>64</v>
      </c>
      <c r="F7" s="168" t="s">
        <v>78</v>
      </c>
      <c r="G7" s="168" t="s">
        <v>110</v>
      </c>
      <c r="H7" s="168" t="s">
        <v>64</v>
      </c>
      <c r="I7" s="167" t="s">
        <v>78</v>
      </c>
      <c r="J7" s="168" t="s">
        <v>110</v>
      </c>
      <c r="K7" s="168" t="s">
        <v>65</v>
      </c>
      <c r="L7" s="168" t="s">
        <v>78</v>
      </c>
      <c r="M7" s="168" t="s">
        <v>110</v>
      </c>
      <c r="N7" s="168" t="s">
        <v>65</v>
      </c>
      <c r="O7" s="168" t="s">
        <v>78</v>
      </c>
      <c r="P7" s="240"/>
      <c r="Q7" s="242"/>
      <c r="T7" s="181" t="s">
        <v>106</v>
      </c>
      <c r="U7" s="181" t="s">
        <v>107</v>
      </c>
    </row>
    <row r="8" spans="1:21" s="181" customFormat="1" ht="22.5" customHeight="1" thickTop="1">
      <c r="A8" s="248">
        <v>1</v>
      </c>
      <c r="B8" s="246"/>
      <c r="C8" s="182" t="s">
        <v>18</v>
      </c>
      <c r="D8" s="183"/>
      <c r="E8" s="310"/>
      <c r="F8" s="316">
        <f aca="true" t="shared" si="0" ref="F8:F47">IF(D8="",0,D8*E8)</f>
        <v>0</v>
      </c>
      <c r="G8" s="183"/>
      <c r="H8" s="310"/>
      <c r="I8" s="316">
        <f>IF(G8="",0,G8*H8)</f>
        <v>0</v>
      </c>
      <c r="J8" s="322">
        <f>D8+G8</f>
        <v>0</v>
      </c>
      <c r="K8" s="323">
        <f>IF(J8=0,"",2500)</f>
      </c>
      <c r="L8" s="324">
        <f>IF(K8="","",J8*K8)</f>
      </c>
      <c r="M8" s="322">
        <f>J8</f>
        <v>0</v>
      </c>
      <c r="N8" s="322">
        <f>IF(M8=0,"",400)</f>
      </c>
      <c r="O8" s="324">
        <f>IF(N8="","",M8*N8)</f>
      </c>
      <c r="P8" s="324">
        <f aca="true" t="shared" si="1" ref="P8:P47">IF(J8=0,0,F8+I8+L8+O8)</f>
        <v>0</v>
      </c>
      <c r="Q8" s="340">
        <f>P8+P9</f>
        <v>0</v>
      </c>
      <c r="S8" s="181" t="s">
        <v>179</v>
      </c>
      <c r="T8" s="184">
        <v>1500</v>
      </c>
      <c r="U8" s="184">
        <v>2500</v>
      </c>
    </row>
    <row r="9" spans="1:21" s="181" customFormat="1" ht="22.5" customHeight="1">
      <c r="A9" s="249"/>
      <c r="B9" s="247"/>
      <c r="C9" s="185" t="s">
        <v>19</v>
      </c>
      <c r="D9" s="186"/>
      <c r="E9" s="311"/>
      <c r="F9" s="317">
        <f t="shared" si="0"/>
        <v>0</v>
      </c>
      <c r="G9" s="186"/>
      <c r="H9" s="311"/>
      <c r="I9" s="317">
        <f aca="true" t="shared" si="2" ref="I9:I47">IF(G9="",0,G9*H9)</f>
        <v>0</v>
      </c>
      <c r="J9" s="325">
        <f>D9+G9</f>
        <v>0</v>
      </c>
      <c r="K9" s="326">
        <f>IF(J9=0,"",2500)</f>
      </c>
      <c r="L9" s="327">
        <f aca="true" t="shared" si="3" ref="L9:L47">IF(K9="","",J9*K9)</f>
      </c>
      <c r="M9" s="325">
        <f aca="true" t="shared" si="4" ref="M9:M47">J9</f>
        <v>0</v>
      </c>
      <c r="N9" s="325">
        <f aca="true" t="shared" si="5" ref="N9:N47">IF(M9=0,"",400)</f>
      </c>
      <c r="O9" s="327">
        <f aca="true" t="shared" si="6" ref="O9:O47">IF(N9="","",M9*N9)</f>
      </c>
      <c r="P9" s="333">
        <f t="shared" si="1"/>
        <v>0</v>
      </c>
      <c r="Q9" s="340"/>
      <c r="S9" s="181" t="s">
        <v>180</v>
      </c>
      <c r="T9" s="184">
        <v>2000</v>
      </c>
      <c r="U9" s="184">
        <v>3000</v>
      </c>
    </row>
    <row r="10" spans="1:21" s="181" customFormat="1" ht="22.5" customHeight="1">
      <c r="A10" s="249">
        <v>2</v>
      </c>
      <c r="B10" s="247"/>
      <c r="C10" s="187" t="s">
        <v>18</v>
      </c>
      <c r="D10" s="188"/>
      <c r="E10" s="312"/>
      <c r="F10" s="318">
        <f t="shared" si="0"/>
        <v>0</v>
      </c>
      <c r="G10" s="188"/>
      <c r="H10" s="312"/>
      <c r="I10" s="318">
        <f t="shared" si="2"/>
        <v>0</v>
      </c>
      <c r="J10" s="328">
        <f aca="true" t="shared" si="7" ref="J10:J47">D10+G10</f>
        <v>0</v>
      </c>
      <c r="K10" s="329">
        <f aca="true" t="shared" si="8" ref="K10:K47">IF(J10=0,"",2500)</f>
      </c>
      <c r="L10" s="330">
        <f t="shared" si="3"/>
      </c>
      <c r="M10" s="328">
        <f t="shared" si="4"/>
        <v>0</v>
      </c>
      <c r="N10" s="328">
        <f t="shared" si="5"/>
      </c>
      <c r="O10" s="330">
        <f t="shared" si="6"/>
      </c>
      <c r="P10" s="336">
        <f t="shared" si="1"/>
        <v>0</v>
      </c>
      <c r="Q10" s="340">
        <f>P10+P11</f>
        <v>0</v>
      </c>
      <c r="S10" s="181" t="s">
        <v>181</v>
      </c>
      <c r="T10" s="184">
        <v>3000</v>
      </c>
      <c r="U10" s="184">
        <v>4500</v>
      </c>
    </row>
    <row r="11" spans="1:17" s="181" customFormat="1" ht="22.5" customHeight="1">
      <c r="A11" s="249"/>
      <c r="B11" s="247"/>
      <c r="C11" s="189" t="s">
        <v>19</v>
      </c>
      <c r="D11" s="190"/>
      <c r="E11" s="313"/>
      <c r="F11" s="319">
        <f t="shared" si="0"/>
        <v>0</v>
      </c>
      <c r="G11" s="190"/>
      <c r="H11" s="313"/>
      <c r="I11" s="319">
        <f t="shared" si="2"/>
        <v>0</v>
      </c>
      <c r="J11" s="331">
        <f t="shared" si="7"/>
        <v>0</v>
      </c>
      <c r="K11" s="332">
        <f t="shared" si="8"/>
      </c>
      <c r="L11" s="333">
        <f t="shared" si="3"/>
      </c>
      <c r="M11" s="331">
        <f t="shared" si="4"/>
        <v>0</v>
      </c>
      <c r="N11" s="331">
        <f t="shared" si="5"/>
      </c>
      <c r="O11" s="333">
        <f t="shared" si="6"/>
      </c>
      <c r="P11" s="327">
        <f t="shared" si="1"/>
        <v>0</v>
      </c>
      <c r="Q11" s="340"/>
    </row>
    <row r="12" spans="1:17" s="181" customFormat="1" ht="22.5" customHeight="1">
      <c r="A12" s="249">
        <v>3</v>
      </c>
      <c r="B12" s="246"/>
      <c r="C12" s="191" t="s">
        <v>18</v>
      </c>
      <c r="D12" s="192"/>
      <c r="E12" s="314"/>
      <c r="F12" s="320">
        <f t="shared" si="0"/>
        <v>0</v>
      </c>
      <c r="G12" s="192"/>
      <c r="H12" s="314"/>
      <c r="I12" s="320">
        <f t="shared" si="2"/>
        <v>0</v>
      </c>
      <c r="J12" s="334">
        <f t="shared" si="7"/>
        <v>0</v>
      </c>
      <c r="K12" s="335">
        <f t="shared" si="8"/>
      </c>
      <c r="L12" s="336">
        <f t="shared" si="3"/>
      </c>
      <c r="M12" s="334">
        <f t="shared" si="4"/>
        <v>0</v>
      </c>
      <c r="N12" s="334">
        <f t="shared" si="5"/>
      </c>
      <c r="O12" s="336">
        <f t="shared" si="6"/>
      </c>
      <c r="P12" s="336">
        <f t="shared" si="1"/>
        <v>0</v>
      </c>
      <c r="Q12" s="341">
        <f>P12+P13</f>
        <v>0</v>
      </c>
    </row>
    <row r="13" spans="1:17" s="181" customFormat="1" ht="22.5" customHeight="1">
      <c r="A13" s="249"/>
      <c r="B13" s="247"/>
      <c r="C13" s="189" t="s">
        <v>19</v>
      </c>
      <c r="D13" s="190"/>
      <c r="E13" s="313"/>
      <c r="F13" s="319">
        <f t="shared" si="0"/>
        <v>0</v>
      </c>
      <c r="G13" s="190"/>
      <c r="H13" s="313"/>
      <c r="I13" s="319">
        <f t="shared" si="2"/>
        <v>0</v>
      </c>
      <c r="J13" s="331">
        <f t="shared" si="7"/>
        <v>0</v>
      </c>
      <c r="K13" s="332">
        <f t="shared" si="8"/>
      </c>
      <c r="L13" s="333">
        <f t="shared" si="3"/>
      </c>
      <c r="M13" s="331">
        <f t="shared" si="4"/>
        <v>0</v>
      </c>
      <c r="N13" s="331">
        <f t="shared" si="5"/>
      </c>
      <c r="O13" s="333">
        <f t="shared" si="6"/>
      </c>
      <c r="P13" s="333">
        <f t="shared" si="1"/>
        <v>0</v>
      </c>
      <c r="Q13" s="340"/>
    </row>
    <row r="14" spans="1:17" s="181" customFormat="1" ht="22.5" customHeight="1">
      <c r="A14" s="249">
        <v>4</v>
      </c>
      <c r="B14" s="246"/>
      <c r="C14" s="191" t="s">
        <v>18</v>
      </c>
      <c r="D14" s="192"/>
      <c r="E14" s="314"/>
      <c r="F14" s="320">
        <f t="shared" si="0"/>
        <v>0</v>
      </c>
      <c r="G14" s="192"/>
      <c r="H14" s="314"/>
      <c r="I14" s="320">
        <f t="shared" si="2"/>
        <v>0</v>
      </c>
      <c r="J14" s="334">
        <f t="shared" si="7"/>
        <v>0</v>
      </c>
      <c r="K14" s="335">
        <f t="shared" si="8"/>
      </c>
      <c r="L14" s="336">
        <f t="shared" si="3"/>
      </c>
      <c r="M14" s="334">
        <f t="shared" si="4"/>
        <v>0</v>
      </c>
      <c r="N14" s="334">
        <f t="shared" si="5"/>
      </c>
      <c r="O14" s="336">
        <f t="shared" si="6"/>
      </c>
      <c r="P14" s="336">
        <f t="shared" si="1"/>
        <v>0</v>
      </c>
      <c r="Q14" s="341">
        <f>P14+P15</f>
        <v>0</v>
      </c>
    </row>
    <row r="15" spans="1:17" s="181" customFormat="1" ht="22.5" customHeight="1">
      <c r="A15" s="249"/>
      <c r="B15" s="247"/>
      <c r="C15" s="189" t="s">
        <v>19</v>
      </c>
      <c r="D15" s="190"/>
      <c r="E15" s="313"/>
      <c r="F15" s="319">
        <f t="shared" si="0"/>
        <v>0</v>
      </c>
      <c r="G15" s="190"/>
      <c r="H15" s="313"/>
      <c r="I15" s="319">
        <f t="shared" si="2"/>
        <v>0</v>
      </c>
      <c r="J15" s="331">
        <f t="shared" si="7"/>
        <v>0</v>
      </c>
      <c r="K15" s="332">
        <f t="shared" si="8"/>
      </c>
      <c r="L15" s="333">
        <f t="shared" si="3"/>
      </c>
      <c r="M15" s="331">
        <f t="shared" si="4"/>
        <v>0</v>
      </c>
      <c r="N15" s="331">
        <f t="shared" si="5"/>
      </c>
      <c r="O15" s="333">
        <f t="shared" si="6"/>
      </c>
      <c r="P15" s="333">
        <f t="shared" si="1"/>
        <v>0</v>
      </c>
      <c r="Q15" s="340"/>
    </row>
    <row r="16" spans="1:17" s="181" customFormat="1" ht="22.5" customHeight="1">
      <c r="A16" s="249">
        <v>5</v>
      </c>
      <c r="B16" s="246"/>
      <c r="C16" s="191" t="s">
        <v>18</v>
      </c>
      <c r="D16" s="192"/>
      <c r="E16" s="314"/>
      <c r="F16" s="320">
        <f t="shared" si="0"/>
        <v>0</v>
      </c>
      <c r="G16" s="192"/>
      <c r="H16" s="314"/>
      <c r="I16" s="320">
        <f t="shared" si="2"/>
        <v>0</v>
      </c>
      <c r="J16" s="334">
        <f t="shared" si="7"/>
        <v>0</v>
      </c>
      <c r="K16" s="335">
        <f t="shared" si="8"/>
      </c>
      <c r="L16" s="336">
        <f t="shared" si="3"/>
      </c>
      <c r="M16" s="334">
        <f t="shared" si="4"/>
        <v>0</v>
      </c>
      <c r="N16" s="334">
        <f t="shared" si="5"/>
      </c>
      <c r="O16" s="336">
        <f t="shared" si="6"/>
      </c>
      <c r="P16" s="336">
        <f t="shared" si="1"/>
        <v>0</v>
      </c>
      <c r="Q16" s="341">
        <f>P16+P17</f>
        <v>0</v>
      </c>
    </row>
    <row r="17" spans="1:17" s="181" customFormat="1" ht="22.5" customHeight="1">
      <c r="A17" s="249"/>
      <c r="B17" s="247"/>
      <c r="C17" s="189" t="s">
        <v>19</v>
      </c>
      <c r="D17" s="190"/>
      <c r="E17" s="313"/>
      <c r="F17" s="319">
        <f t="shared" si="0"/>
        <v>0</v>
      </c>
      <c r="G17" s="190"/>
      <c r="H17" s="313"/>
      <c r="I17" s="319">
        <f t="shared" si="2"/>
        <v>0</v>
      </c>
      <c r="J17" s="331">
        <f t="shared" si="7"/>
        <v>0</v>
      </c>
      <c r="K17" s="332">
        <f t="shared" si="8"/>
      </c>
      <c r="L17" s="333">
        <f t="shared" si="3"/>
      </c>
      <c r="M17" s="331">
        <f t="shared" si="4"/>
        <v>0</v>
      </c>
      <c r="N17" s="331">
        <f t="shared" si="5"/>
      </c>
      <c r="O17" s="333">
        <f t="shared" si="6"/>
      </c>
      <c r="P17" s="333">
        <f t="shared" si="1"/>
        <v>0</v>
      </c>
      <c r="Q17" s="340"/>
    </row>
    <row r="18" spans="1:17" s="181" customFormat="1" ht="22.5" customHeight="1">
      <c r="A18" s="249">
        <v>6</v>
      </c>
      <c r="B18" s="246"/>
      <c r="C18" s="191" t="s">
        <v>18</v>
      </c>
      <c r="D18" s="192"/>
      <c r="E18" s="314"/>
      <c r="F18" s="320">
        <f t="shared" si="0"/>
        <v>0</v>
      </c>
      <c r="G18" s="192"/>
      <c r="H18" s="314"/>
      <c r="I18" s="320">
        <f t="shared" si="2"/>
        <v>0</v>
      </c>
      <c r="J18" s="334">
        <f t="shared" si="7"/>
        <v>0</v>
      </c>
      <c r="K18" s="335">
        <f t="shared" si="8"/>
      </c>
      <c r="L18" s="336">
        <f t="shared" si="3"/>
      </c>
      <c r="M18" s="334">
        <f t="shared" si="4"/>
        <v>0</v>
      </c>
      <c r="N18" s="334">
        <f t="shared" si="5"/>
      </c>
      <c r="O18" s="336">
        <f t="shared" si="6"/>
      </c>
      <c r="P18" s="336">
        <f t="shared" si="1"/>
        <v>0</v>
      </c>
      <c r="Q18" s="341">
        <f>P18+P19</f>
        <v>0</v>
      </c>
    </row>
    <row r="19" spans="1:17" s="181" customFormat="1" ht="22.5" customHeight="1">
      <c r="A19" s="249"/>
      <c r="B19" s="247"/>
      <c r="C19" s="189" t="s">
        <v>19</v>
      </c>
      <c r="D19" s="190"/>
      <c r="E19" s="313"/>
      <c r="F19" s="319">
        <f t="shared" si="0"/>
        <v>0</v>
      </c>
      <c r="G19" s="190"/>
      <c r="H19" s="313"/>
      <c r="I19" s="319">
        <f t="shared" si="2"/>
        <v>0</v>
      </c>
      <c r="J19" s="331">
        <f t="shared" si="7"/>
        <v>0</v>
      </c>
      <c r="K19" s="332">
        <f t="shared" si="8"/>
      </c>
      <c r="L19" s="333">
        <f t="shared" si="3"/>
      </c>
      <c r="M19" s="331">
        <f t="shared" si="4"/>
        <v>0</v>
      </c>
      <c r="N19" s="331">
        <f t="shared" si="5"/>
      </c>
      <c r="O19" s="333">
        <f t="shared" si="6"/>
      </c>
      <c r="P19" s="333">
        <f t="shared" si="1"/>
        <v>0</v>
      </c>
      <c r="Q19" s="340"/>
    </row>
    <row r="20" spans="1:17" s="181" customFormat="1" ht="22.5" customHeight="1">
      <c r="A20" s="249">
        <v>7</v>
      </c>
      <c r="B20" s="246"/>
      <c r="C20" s="191" t="s">
        <v>18</v>
      </c>
      <c r="D20" s="192"/>
      <c r="E20" s="314"/>
      <c r="F20" s="320">
        <f t="shared" si="0"/>
        <v>0</v>
      </c>
      <c r="G20" s="192"/>
      <c r="H20" s="314"/>
      <c r="I20" s="320">
        <f t="shared" si="2"/>
        <v>0</v>
      </c>
      <c r="J20" s="334">
        <f t="shared" si="7"/>
        <v>0</v>
      </c>
      <c r="K20" s="335">
        <f t="shared" si="8"/>
      </c>
      <c r="L20" s="336">
        <f t="shared" si="3"/>
      </c>
      <c r="M20" s="334">
        <f t="shared" si="4"/>
        <v>0</v>
      </c>
      <c r="N20" s="334">
        <f t="shared" si="5"/>
      </c>
      <c r="O20" s="336">
        <f t="shared" si="6"/>
      </c>
      <c r="P20" s="336">
        <f t="shared" si="1"/>
        <v>0</v>
      </c>
      <c r="Q20" s="341">
        <f>P20+P21</f>
        <v>0</v>
      </c>
    </row>
    <row r="21" spans="1:17" s="181" customFormat="1" ht="22.5" customHeight="1">
      <c r="A21" s="249"/>
      <c r="B21" s="247"/>
      <c r="C21" s="189" t="s">
        <v>19</v>
      </c>
      <c r="D21" s="190"/>
      <c r="E21" s="313"/>
      <c r="F21" s="319">
        <f t="shared" si="0"/>
        <v>0</v>
      </c>
      <c r="G21" s="190"/>
      <c r="H21" s="313"/>
      <c r="I21" s="319">
        <f t="shared" si="2"/>
        <v>0</v>
      </c>
      <c r="J21" s="331">
        <f t="shared" si="7"/>
        <v>0</v>
      </c>
      <c r="K21" s="332">
        <f t="shared" si="8"/>
      </c>
      <c r="L21" s="333">
        <f t="shared" si="3"/>
      </c>
      <c r="M21" s="331">
        <f t="shared" si="4"/>
        <v>0</v>
      </c>
      <c r="N21" s="331">
        <f t="shared" si="5"/>
      </c>
      <c r="O21" s="333">
        <f t="shared" si="6"/>
      </c>
      <c r="P21" s="333">
        <f t="shared" si="1"/>
        <v>0</v>
      </c>
      <c r="Q21" s="340"/>
    </row>
    <row r="22" spans="1:17" s="181" customFormat="1" ht="22.5" customHeight="1">
      <c r="A22" s="249">
        <v>8</v>
      </c>
      <c r="B22" s="246"/>
      <c r="C22" s="191" t="s">
        <v>18</v>
      </c>
      <c r="D22" s="192"/>
      <c r="E22" s="314"/>
      <c r="F22" s="320">
        <f t="shared" si="0"/>
        <v>0</v>
      </c>
      <c r="G22" s="192"/>
      <c r="H22" s="314"/>
      <c r="I22" s="320">
        <f t="shared" si="2"/>
        <v>0</v>
      </c>
      <c r="J22" s="334">
        <f t="shared" si="7"/>
        <v>0</v>
      </c>
      <c r="K22" s="335">
        <f t="shared" si="8"/>
      </c>
      <c r="L22" s="336">
        <f t="shared" si="3"/>
      </c>
      <c r="M22" s="334">
        <f t="shared" si="4"/>
        <v>0</v>
      </c>
      <c r="N22" s="334">
        <f t="shared" si="5"/>
      </c>
      <c r="O22" s="336">
        <f t="shared" si="6"/>
      </c>
      <c r="P22" s="336">
        <f t="shared" si="1"/>
        <v>0</v>
      </c>
      <c r="Q22" s="341">
        <f>P22+P23</f>
        <v>0</v>
      </c>
    </row>
    <row r="23" spans="1:17" s="181" customFormat="1" ht="22.5" customHeight="1">
      <c r="A23" s="249"/>
      <c r="B23" s="247"/>
      <c r="C23" s="189" t="s">
        <v>19</v>
      </c>
      <c r="D23" s="190"/>
      <c r="E23" s="313"/>
      <c r="F23" s="319">
        <f t="shared" si="0"/>
        <v>0</v>
      </c>
      <c r="G23" s="190"/>
      <c r="H23" s="313"/>
      <c r="I23" s="319">
        <f t="shared" si="2"/>
        <v>0</v>
      </c>
      <c r="J23" s="331">
        <f t="shared" si="7"/>
        <v>0</v>
      </c>
      <c r="K23" s="332">
        <f t="shared" si="8"/>
      </c>
      <c r="L23" s="333">
        <f t="shared" si="3"/>
      </c>
      <c r="M23" s="331">
        <f t="shared" si="4"/>
        <v>0</v>
      </c>
      <c r="N23" s="331">
        <f t="shared" si="5"/>
      </c>
      <c r="O23" s="333">
        <f t="shared" si="6"/>
      </c>
      <c r="P23" s="333">
        <f t="shared" si="1"/>
        <v>0</v>
      </c>
      <c r="Q23" s="340"/>
    </row>
    <row r="24" spans="1:17" s="181" customFormat="1" ht="22.5" customHeight="1">
      <c r="A24" s="249">
        <v>9</v>
      </c>
      <c r="B24" s="246"/>
      <c r="C24" s="191" t="s">
        <v>18</v>
      </c>
      <c r="D24" s="192"/>
      <c r="E24" s="314"/>
      <c r="F24" s="320">
        <f t="shared" si="0"/>
        <v>0</v>
      </c>
      <c r="G24" s="192"/>
      <c r="H24" s="314"/>
      <c r="I24" s="320">
        <f t="shared" si="2"/>
        <v>0</v>
      </c>
      <c r="J24" s="334">
        <f t="shared" si="7"/>
        <v>0</v>
      </c>
      <c r="K24" s="335">
        <f t="shared" si="8"/>
      </c>
      <c r="L24" s="336">
        <f t="shared" si="3"/>
      </c>
      <c r="M24" s="334">
        <f t="shared" si="4"/>
        <v>0</v>
      </c>
      <c r="N24" s="334">
        <f t="shared" si="5"/>
      </c>
      <c r="O24" s="336">
        <f t="shared" si="6"/>
      </c>
      <c r="P24" s="336">
        <f t="shared" si="1"/>
        <v>0</v>
      </c>
      <c r="Q24" s="341">
        <f>P24+P25</f>
        <v>0</v>
      </c>
    </row>
    <row r="25" spans="1:17" s="181" customFormat="1" ht="22.5" customHeight="1">
      <c r="A25" s="249"/>
      <c r="B25" s="247"/>
      <c r="C25" s="189" t="s">
        <v>19</v>
      </c>
      <c r="D25" s="190"/>
      <c r="E25" s="313"/>
      <c r="F25" s="319">
        <f t="shared" si="0"/>
        <v>0</v>
      </c>
      <c r="G25" s="190"/>
      <c r="H25" s="313"/>
      <c r="I25" s="319">
        <f t="shared" si="2"/>
        <v>0</v>
      </c>
      <c r="J25" s="331">
        <f t="shared" si="7"/>
        <v>0</v>
      </c>
      <c r="K25" s="332">
        <f t="shared" si="8"/>
      </c>
      <c r="L25" s="333">
        <f t="shared" si="3"/>
      </c>
      <c r="M25" s="331">
        <f t="shared" si="4"/>
        <v>0</v>
      </c>
      <c r="N25" s="331">
        <f t="shared" si="5"/>
      </c>
      <c r="O25" s="333">
        <f t="shared" si="6"/>
      </c>
      <c r="P25" s="333">
        <f t="shared" si="1"/>
        <v>0</v>
      </c>
      <c r="Q25" s="340"/>
    </row>
    <row r="26" spans="1:17" s="181" customFormat="1" ht="22.5" customHeight="1">
      <c r="A26" s="249">
        <v>10</v>
      </c>
      <c r="B26" s="246"/>
      <c r="C26" s="191" t="s">
        <v>18</v>
      </c>
      <c r="D26" s="192"/>
      <c r="E26" s="314"/>
      <c r="F26" s="320">
        <f t="shared" si="0"/>
        <v>0</v>
      </c>
      <c r="G26" s="192"/>
      <c r="H26" s="314"/>
      <c r="I26" s="320">
        <f t="shared" si="2"/>
        <v>0</v>
      </c>
      <c r="J26" s="334">
        <f t="shared" si="7"/>
        <v>0</v>
      </c>
      <c r="K26" s="335">
        <f t="shared" si="8"/>
      </c>
      <c r="L26" s="336">
        <f t="shared" si="3"/>
      </c>
      <c r="M26" s="334">
        <f t="shared" si="4"/>
        <v>0</v>
      </c>
      <c r="N26" s="334">
        <f t="shared" si="5"/>
      </c>
      <c r="O26" s="336">
        <f t="shared" si="6"/>
      </c>
      <c r="P26" s="336">
        <f t="shared" si="1"/>
        <v>0</v>
      </c>
      <c r="Q26" s="341">
        <f>P26+P27</f>
        <v>0</v>
      </c>
    </row>
    <row r="27" spans="1:17" s="181" customFormat="1" ht="22.5" customHeight="1">
      <c r="A27" s="249"/>
      <c r="B27" s="247"/>
      <c r="C27" s="189" t="s">
        <v>19</v>
      </c>
      <c r="D27" s="190"/>
      <c r="E27" s="313"/>
      <c r="F27" s="319">
        <f t="shared" si="0"/>
        <v>0</v>
      </c>
      <c r="G27" s="190"/>
      <c r="H27" s="313"/>
      <c r="I27" s="319">
        <f t="shared" si="2"/>
        <v>0</v>
      </c>
      <c r="J27" s="331">
        <f t="shared" si="7"/>
        <v>0</v>
      </c>
      <c r="K27" s="332">
        <f t="shared" si="8"/>
      </c>
      <c r="L27" s="333">
        <f t="shared" si="3"/>
      </c>
      <c r="M27" s="331">
        <f t="shared" si="4"/>
        <v>0</v>
      </c>
      <c r="N27" s="331">
        <f t="shared" si="5"/>
      </c>
      <c r="O27" s="333">
        <f t="shared" si="6"/>
      </c>
      <c r="P27" s="333">
        <f t="shared" si="1"/>
        <v>0</v>
      </c>
      <c r="Q27" s="340"/>
    </row>
    <row r="28" spans="1:17" s="181" customFormat="1" ht="22.5" customHeight="1">
      <c r="A28" s="249">
        <v>11</v>
      </c>
      <c r="B28" s="246"/>
      <c r="C28" s="191" t="s">
        <v>18</v>
      </c>
      <c r="D28" s="192"/>
      <c r="E28" s="314"/>
      <c r="F28" s="320">
        <f t="shared" si="0"/>
        <v>0</v>
      </c>
      <c r="G28" s="192"/>
      <c r="H28" s="314"/>
      <c r="I28" s="320">
        <f t="shared" si="2"/>
        <v>0</v>
      </c>
      <c r="J28" s="334">
        <f t="shared" si="7"/>
        <v>0</v>
      </c>
      <c r="K28" s="335">
        <f t="shared" si="8"/>
      </c>
      <c r="L28" s="336">
        <f t="shared" si="3"/>
      </c>
      <c r="M28" s="334">
        <f t="shared" si="4"/>
        <v>0</v>
      </c>
      <c r="N28" s="334">
        <f t="shared" si="5"/>
      </c>
      <c r="O28" s="336">
        <f t="shared" si="6"/>
      </c>
      <c r="P28" s="336">
        <f t="shared" si="1"/>
        <v>0</v>
      </c>
      <c r="Q28" s="341">
        <f>P28+P29</f>
        <v>0</v>
      </c>
    </row>
    <row r="29" spans="1:17" s="181" customFormat="1" ht="22.5" customHeight="1">
      <c r="A29" s="249"/>
      <c r="B29" s="247"/>
      <c r="C29" s="185" t="s">
        <v>19</v>
      </c>
      <c r="D29" s="186"/>
      <c r="E29" s="311"/>
      <c r="F29" s="317">
        <f t="shared" si="0"/>
        <v>0</v>
      </c>
      <c r="G29" s="186"/>
      <c r="H29" s="311"/>
      <c r="I29" s="317">
        <f t="shared" si="2"/>
        <v>0</v>
      </c>
      <c r="J29" s="325">
        <f t="shared" si="7"/>
        <v>0</v>
      </c>
      <c r="K29" s="326">
        <f t="shared" si="8"/>
      </c>
      <c r="L29" s="327">
        <f t="shared" si="3"/>
      </c>
      <c r="M29" s="325">
        <f t="shared" si="4"/>
        <v>0</v>
      </c>
      <c r="N29" s="325">
        <f t="shared" si="5"/>
      </c>
      <c r="O29" s="327">
        <f t="shared" si="6"/>
      </c>
      <c r="P29" s="327">
        <f t="shared" si="1"/>
        <v>0</v>
      </c>
      <c r="Q29" s="340"/>
    </row>
    <row r="30" spans="1:17" s="181" customFormat="1" ht="22.5" customHeight="1">
      <c r="A30" s="249">
        <v>12</v>
      </c>
      <c r="B30" s="247"/>
      <c r="C30" s="187" t="s">
        <v>18</v>
      </c>
      <c r="D30" s="188"/>
      <c r="E30" s="312"/>
      <c r="F30" s="318">
        <f t="shared" si="0"/>
        <v>0</v>
      </c>
      <c r="G30" s="188"/>
      <c r="H30" s="312"/>
      <c r="I30" s="318">
        <f t="shared" si="2"/>
        <v>0</v>
      </c>
      <c r="J30" s="328">
        <f t="shared" si="7"/>
        <v>0</v>
      </c>
      <c r="K30" s="329">
        <f t="shared" si="8"/>
      </c>
      <c r="L30" s="330">
        <f t="shared" si="3"/>
      </c>
      <c r="M30" s="328">
        <f t="shared" si="4"/>
        <v>0</v>
      </c>
      <c r="N30" s="328">
        <f t="shared" si="5"/>
      </c>
      <c r="O30" s="330">
        <f t="shared" si="6"/>
      </c>
      <c r="P30" s="330">
        <f t="shared" si="1"/>
        <v>0</v>
      </c>
      <c r="Q30" s="340">
        <f>P30+P31</f>
        <v>0</v>
      </c>
    </row>
    <row r="31" spans="1:17" s="181" customFormat="1" ht="22.5" customHeight="1">
      <c r="A31" s="249"/>
      <c r="B31" s="247"/>
      <c r="C31" s="189" t="s">
        <v>19</v>
      </c>
      <c r="D31" s="190"/>
      <c r="E31" s="313"/>
      <c r="F31" s="319">
        <f t="shared" si="0"/>
        <v>0</v>
      </c>
      <c r="G31" s="190"/>
      <c r="H31" s="313"/>
      <c r="I31" s="319">
        <f t="shared" si="2"/>
        <v>0</v>
      </c>
      <c r="J31" s="331">
        <f t="shared" si="7"/>
        <v>0</v>
      </c>
      <c r="K31" s="332">
        <f t="shared" si="8"/>
      </c>
      <c r="L31" s="333">
        <f t="shared" si="3"/>
      </c>
      <c r="M31" s="331">
        <f t="shared" si="4"/>
        <v>0</v>
      </c>
      <c r="N31" s="331">
        <f t="shared" si="5"/>
      </c>
      <c r="O31" s="333">
        <f t="shared" si="6"/>
      </c>
      <c r="P31" s="333">
        <f t="shared" si="1"/>
        <v>0</v>
      </c>
      <c r="Q31" s="340"/>
    </row>
    <row r="32" spans="1:17" s="181" customFormat="1" ht="22.5" customHeight="1">
      <c r="A32" s="249">
        <v>13</v>
      </c>
      <c r="B32" s="246"/>
      <c r="C32" s="191" t="s">
        <v>18</v>
      </c>
      <c r="D32" s="192"/>
      <c r="E32" s="314"/>
      <c r="F32" s="320">
        <f t="shared" si="0"/>
        <v>0</v>
      </c>
      <c r="G32" s="192"/>
      <c r="H32" s="314"/>
      <c r="I32" s="320">
        <f t="shared" si="2"/>
        <v>0</v>
      </c>
      <c r="J32" s="334">
        <f t="shared" si="7"/>
        <v>0</v>
      </c>
      <c r="K32" s="335">
        <f t="shared" si="8"/>
      </c>
      <c r="L32" s="336">
        <f t="shared" si="3"/>
      </c>
      <c r="M32" s="334">
        <f t="shared" si="4"/>
        <v>0</v>
      </c>
      <c r="N32" s="334">
        <f t="shared" si="5"/>
      </c>
      <c r="O32" s="336">
        <f t="shared" si="6"/>
      </c>
      <c r="P32" s="336">
        <f t="shared" si="1"/>
        <v>0</v>
      </c>
      <c r="Q32" s="341">
        <f>P32+P33</f>
        <v>0</v>
      </c>
    </row>
    <row r="33" spans="1:17" s="181" customFormat="1" ht="22.5" customHeight="1">
      <c r="A33" s="249"/>
      <c r="B33" s="247"/>
      <c r="C33" s="189" t="s">
        <v>19</v>
      </c>
      <c r="D33" s="190"/>
      <c r="E33" s="313"/>
      <c r="F33" s="319">
        <f t="shared" si="0"/>
        <v>0</v>
      </c>
      <c r="G33" s="190"/>
      <c r="H33" s="313"/>
      <c r="I33" s="319">
        <f t="shared" si="2"/>
        <v>0</v>
      </c>
      <c r="J33" s="331">
        <f t="shared" si="7"/>
        <v>0</v>
      </c>
      <c r="K33" s="332">
        <f t="shared" si="8"/>
      </c>
      <c r="L33" s="333">
        <f t="shared" si="3"/>
      </c>
      <c r="M33" s="331">
        <f t="shared" si="4"/>
        <v>0</v>
      </c>
      <c r="N33" s="331">
        <f t="shared" si="5"/>
      </c>
      <c r="O33" s="333">
        <f t="shared" si="6"/>
      </c>
      <c r="P33" s="333">
        <f t="shared" si="1"/>
        <v>0</v>
      </c>
      <c r="Q33" s="340"/>
    </row>
    <row r="34" spans="1:17" s="181" customFormat="1" ht="22.5" customHeight="1">
      <c r="A34" s="249">
        <v>14</v>
      </c>
      <c r="B34" s="246"/>
      <c r="C34" s="191" t="s">
        <v>18</v>
      </c>
      <c r="D34" s="192"/>
      <c r="E34" s="314"/>
      <c r="F34" s="320">
        <f t="shared" si="0"/>
        <v>0</v>
      </c>
      <c r="G34" s="192"/>
      <c r="H34" s="314"/>
      <c r="I34" s="320">
        <f t="shared" si="2"/>
        <v>0</v>
      </c>
      <c r="J34" s="334">
        <f t="shared" si="7"/>
        <v>0</v>
      </c>
      <c r="K34" s="335">
        <f t="shared" si="8"/>
      </c>
      <c r="L34" s="336">
        <f t="shared" si="3"/>
      </c>
      <c r="M34" s="334">
        <f t="shared" si="4"/>
        <v>0</v>
      </c>
      <c r="N34" s="334">
        <f t="shared" si="5"/>
      </c>
      <c r="O34" s="336">
        <f t="shared" si="6"/>
      </c>
      <c r="P34" s="336">
        <f t="shared" si="1"/>
        <v>0</v>
      </c>
      <c r="Q34" s="341">
        <f>P34+P35</f>
        <v>0</v>
      </c>
    </row>
    <row r="35" spans="1:17" s="181" customFormat="1" ht="22.5" customHeight="1">
      <c r="A35" s="249"/>
      <c r="B35" s="247"/>
      <c r="C35" s="189" t="s">
        <v>19</v>
      </c>
      <c r="D35" s="190"/>
      <c r="E35" s="313"/>
      <c r="F35" s="319">
        <f t="shared" si="0"/>
        <v>0</v>
      </c>
      <c r="G35" s="190"/>
      <c r="H35" s="313"/>
      <c r="I35" s="319">
        <f t="shared" si="2"/>
        <v>0</v>
      </c>
      <c r="J35" s="331">
        <f t="shared" si="7"/>
        <v>0</v>
      </c>
      <c r="K35" s="332">
        <f t="shared" si="8"/>
      </c>
      <c r="L35" s="333">
        <f t="shared" si="3"/>
      </c>
      <c r="M35" s="331">
        <f t="shared" si="4"/>
        <v>0</v>
      </c>
      <c r="N35" s="331">
        <f t="shared" si="5"/>
      </c>
      <c r="O35" s="333">
        <f t="shared" si="6"/>
      </c>
      <c r="P35" s="333">
        <f t="shared" si="1"/>
        <v>0</v>
      </c>
      <c r="Q35" s="340"/>
    </row>
    <row r="36" spans="1:17" s="181" customFormat="1" ht="22.5" customHeight="1">
      <c r="A36" s="249">
        <v>15</v>
      </c>
      <c r="B36" s="246"/>
      <c r="C36" s="191" t="s">
        <v>18</v>
      </c>
      <c r="D36" s="192"/>
      <c r="E36" s="314"/>
      <c r="F36" s="320">
        <f t="shared" si="0"/>
        <v>0</v>
      </c>
      <c r="G36" s="192"/>
      <c r="H36" s="314"/>
      <c r="I36" s="320">
        <f t="shared" si="2"/>
        <v>0</v>
      </c>
      <c r="J36" s="334">
        <f t="shared" si="7"/>
        <v>0</v>
      </c>
      <c r="K36" s="335">
        <f t="shared" si="8"/>
      </c>
      <c r="L36" s="336">
        <f t="shared" si="3"/>
      </c>
      <c r="M36" s="334">
        <f t="shared" si="4"/>
        <v>0</v>
      </c>
      <c r="N36" s="334">
        <f t="shared" si="5"/>
      </c>
      <c r="O36" s="336">
        <f t="shared" si="6"/>
      </c>
      <c r="P36" s="336">
        <f t="shared" si="1"/>
        <v>0</v>
      </c>
      <c r="Q36" s="341">
        <f>P36+P37</f>
        <v>0</v>
      </c>
    </row>
    <row r="37" spans="1:17" s="181" customFormat="1" ht="22.5" customHeight="1">
      <c r="A37" s="249"/>
      <c r="B37" s="247"/>
      <c r="C37" s="189" t="s">
        <v>19</v>
      </c>
      <c r="D37" s="190"/>
      <c r="E37" s="313"/>
      <c r="F37" s="319">
        <f t="shared" si="0"/>
        <v>0</v>
      </c>
      <c r="G37" s="190"/>
      <c r="H37" s="313"/>
      <c r="I37" s="319">
        <f t="shared" si="2"/>
        <v>0</v>
      </c>
      <c r="J37" s="331">
        <f t="shared" si="7"/>
        <v>0</v>
      </c>
      <c r="K37" s="332">
        <f t="shared" si="8"/>
      </c>
      <c r="L37" s="333">
        <f t="shared" si="3"/>
      </c>
      <c r="M37" s="331">
        <f t="shared" si="4"/>
        <v>0</v>
      </c>
      <c r="N37" s="331">
        <f t="shared" si="5"/>
      </c>
      <c r="O37" s="333">
        <f t="shared" si="6"/>
      </c>
      <c r="P37" s="333">
        <f t="shared" si="1"/>
        <v>0</v>
      </c>
      <c r="Q37" s="340"/>
    </row>
    <row r="38" spans="1:17" s="181" customFormat="1" ht="22.5" customHeight="1">
      <c r="A38" s="249">
        <v>16</v>
      </c>
      <c r="B38" s="246"/>
      <c r="C38" s="191" t="s">
        <v>18</v>
      </c>
      <c r="D38" s="192"/>
      <c r="E38" s="314"/>
      <c r="F38" s="320">
        <f t="shared" si="0"/>
        <v>0</v>
      </c>
      <c r="G38" s="192"/>
      <c r="H38" s="314"/>
      <c r="I38" s="320">
        <f t="shared" si="2"/>
        <v>0</v>
      </c>
      <c r="J38" s="334">
        <f t="shared" si="7"/>
        <v>0</v>
      </c>
      <c r="K38" s="335">
        <f t="shared" si="8"/>
      </c>
      <c r="L38" s="336">
        <f t="shared" si="3"/>
      </c>
      <c r="M38" s="334">
        <f t="shared" si="4"/>
        <v>0</v>
      </c>
      <c r="N38" s="334">
        <f t="shared" si="5"/>
      </c>
      <c r="O38" s="336">
        <f t="shared" si="6"/>
      </c>
      <c r="P38" s="336">
        <f t="shared" si="1"/>
        <v>0</v>
      </c>
      <c r="Q38" s="341">
        <f>P38+P39</f>
        <v>0</v>
      </c>
    </row>
    <row r="39" spans="1:17" s="181" customFormat="1" ht="22.5" customHeight="1">
      <c r="A39" s="249"/>
      <c r="B39" s="247"/>
      <c r="C39" s="189" t="s">
        <v>19</v>
      </c>
      <c r="D39" s="190"/>
      <c r="E39" s="313"/>
      <c r="F39" s="319">
        <f t="shared" si="0"/>
        <v>0</v>
      </c>
      <c r="G39" s="190"/>
      <c r="H39" s="313"/>
      <c r="I39" s="319">
        <f t="shared" si="2"/>
        <v>0</v>
      </c>
      <c r="J39" s="331">
        <f t="shared" si="7"/>
        <v>0</v>
      </c>
      <c r="K39" s="332">
        <f t="shared" si="8"/>
      </c>
      <c r="L39" s="333">
        <f t="shared" si="3"/>
      </c>
      <c r="M39" s="331">
        <f t="shared" si="4"/>
        <v>0</v>
      </c>
      <c r="N39" s="331">
        <f t="shared" si="5"/>
      </c>
      <c r="O39" s="333">
        <f t="shared" si="6"/>
      </c>
      <c r="P39" s="333">
        <f t="shared" si="1"/>
        <v>0</v>
      </c>
      <c r="Q39" s="340"/>
    </row>
    <row r="40" spans="1:17" s="181" customFormat="1" ht="22.5" customHeight="1">
      <c r="A40" s="249">
        <v>17</v>
      </c>
      <c r="B40" s="246"/>
      <c r="C40" s="191" t="s">
        <v>18</v>
      </c>
      <c r="D40" s="192"/>
      <c r="E40" s="314"/>
      <c r="F40" s="320">
        <f t="shared" si="0"/>
        <v>0</v>
      </c>
      <c r="G40" s="192"/>
      <c r="H40" s="314"/>
      <c r="I40" s="320">
        <f t="shared" si="2"/>
        <v>0</v>
      </c>
      <c r="J40" s="334">
        <f t="shared" si="7"/>
        <v>0</v>
      </c>
      <c r="K40" s="335">
        <f t="shared" si="8"/>
      </c>
      <c r="L40" s="336">
        <f t="shared" si="3"/>
      </c>
      <c r="M40" s="334">
        <f t="shared" si="4"/>
        <v>0</v>
      </c>
      <c r="N40" s="334">
        <f t="shared" si="5"/>
      </c>
      <c r="O40" s="336">
        <f t="shared" si="6"/>
      </c>
      <c r="P40" s="336">
        <f t="shared" si="1"/>
        <v>0</v>
      </c>
      <c r="Q40" s="341">
        <f>P40+P41</f>
        <v>0</v>
      </c>
    </row>
    <row r="41" spans="1:17" s="181" customFormat="1" ht="22.5" customHeight="1">
      <c r="A41" s="249"/>
      <c r="B41" s="247"/>
      <c r="C41" s="189" t="s">
        <v>19</v>
      </c>
      <c r="D41" s="190"/>
      <c r="E41" s="313"/>
      <c r="F41" s="319">
        <f t="shared" si="0"/>
        <v>0</v>
      </c>
      <c r="G41" s="190"/>
      <c r="H41" s="313"/>
      <c r="I41" s="319">
        <f t="shared" si="2"/>
        <v>0</v>
      </c>
      <c r="J41" s="331">
        <f t="shared" si="7"/>
        <v>0</v>
      </c>
      <c r="K41" s="332">
        <f t="shared" si="8"/>
      </c>
      <c r="L41" s="333">
        <f t="shared" si="3"/>
      </c>
      <c r="M41" s="331">
        <f t="shared" si="4"/>
        <v>0</v>
      </c>
      <c r="N41" s="331">
        <f t="shared" si="5"/>
      </c>
      <c r="O41" s="333">
        <f t="shared" si="6"/>
      </c>
      <c r="P41" s="333">
        <f t="shared" si="1"/>
        <v>0</v>
      </c>
      <c r="Q41" s="340"/>
    </row>
    <row r="42" spans="1:17" s="181" customFormat="1" ht="22.5" customHeight="1">
      <c r="A42" s="249">
        <v>18</v>
      </c>
      <c r="B42" s="246"/>
      <c r="C42" s="191" t="s">
        <v>18</v>
      </c>
      <c r="D42" s="192"/>
      <c r="E42" s="314"/>
      <c r="F42" s="320">
        <f t="shared" si="0"/>
        <v>0</v>
      </c>
      <c r="G42" s="192"/>
      <c r="H42" s="314"/>
      <c r="I42" s="320">
        <f t="shared" si="2"/>
        <v>0</v>
      </c>
      <c r="J42" s="334">
        <f t="shared" si="7"/>
        <v>0</v>
      </c>
      <c r="K42" s="335">
        <f t="shared" si="8"/>
      </c>
      <c r="L42" s="336">
        <f t="shared" si="3"/>
      </c>
      <c r="M42" s="334">
        <f t="shared" si="4"/>
        <v>0</v>
      </c>
      <c r="N42" s="334">
        <f t="shared" si="5"/>
      </c>
      <c r="O42" s="336">
        <f t="shared" si="6"/>
      </c>
      <c r="P42" s="336">
        <f t="shared" si="1"/>
        <v>0</v>
      </c>
      <c r="Q42" s="341">
        <f>P42+P43</f>
        <v>0</v>
      </c>
    </row>
    <row r="43" spans="1:17" s="181" customFormat="1" ht="22.5" customHeight="1">
      <c r="A43" s="249"/>
      <c r="B43" s="247"/>
      <c r="C43" s="189" t="s">
        <v>19</v>
      </c>
      <c r="D43" s="190"/>
      <c r="E43" s="313"/>
      <c r="F43" s="319">
        <f t="shared" si="0"/>
        <v>0</v>
      </c>
      <c r="G43" s="190"/>
      <c r="H43" s="313"/>
      <c r="I43" s="319">
        <f t="shared" si="2"/>
        <v>0</v>
      </c>
      <c r="J43" s="331">
        <f t="shared" si="7"/>
        <v>0</v>
      </c>
      <c r="K43" s="332">
        <f t="shared" si="8"/>
      </c>
      <c r="L43" s="333">
        <f t="shared" si="3"/>
      </c>
      <c r="M43" s="331">
        <f t="shared" si="4"/>
        <v>0</v>
      </c>
      <c r="N43" s="331">
        <f t="shared" si="5"/>
      </c>
      <c r="O43" s="333">
        <f t="shared" si="6"/>
      </c>
      <c r="P43" s="333">
        <f t="shared" si="1"/>
        <v>0</v>
      </c>
      <c r="Q43" s="340"/>
    </row>
    <row r="44" spans="1:17" s="181" customFormat="1" ht="22.5" customHeight="1">
      <c r="A44" s="249">
        <v>19</v>
      </c>
      <c r="B44" s="246"/>
      <c r="C44" s="191" t="s">
        <v>18</v>
      </c>
      <c r="D44" s="192"/>
      <c r="E44" s="314"/>
      <c r="F44" s="320">
        <f t="shared" si="0"/>
        <v>0</v>
      </c>
      <c r="G44" s="192"/>
      <c r="H44" s="314"/>
      <c r="I44" s="320">
        <f t="shared" si="2"/>
        <v>0</v>
      </c>
      <c r="J44" s="334">
        <f t="shared" si="7"/>
        <v>0</v>
      </c>
      <c r="K44" s="335">
        <f t="shared" si="8"/>
      </c>
      <c r="L44" s="336">
        <f t="shared" si="3"/>
      </c>
      <c r="M44" s="334">
        <f t="shared" si="4"/>
        <v>0</v>
      </c>
      <c r="N44" s="334">
        <f t="shared" si="5"/>
      </c>
      <c r="O44" s="336">
        <f t="shared" si="6"/>
      </c>
      <c r="P44" s="336">
        <f t="shared" si="1"/>
        <v>0</v>
      </c>
      <c r="Q44" s="341">
        <f>P44+P45</f>
        <v>0</v>
      </c>
    </row>
    <row r="45" spans="1:17" s="181" customFormat="1" ht="22.5" customHeight="1">
      <c r="A45" s="249"/>
      <c r="B45" s="247"/>
      <c r="C45" s="189" t="s">
        <v>19</v>
      </c>
      <c r="D45" s="190"/>
      <c r="E45" s="313"/>
      <c r="F45" s="319">
        <f t="shared" si="0"/>
        <v>0</v>
      </c>
      <c r="G45" s="190"/>
      <c r="H45" s="313"/>
      <c r="I45" s="319">
        <f t="shared" si="2"/>
        <v>0</v>
      </c>
      <c r="J45" s="331">
        <f t="shared" si="7"/>
        <v>0</v>
      </c>
      <c r="K45" s="332">
        <f t="shared" si="8"/>
      </c>
      <c r="L45" s="333">
        <f t="shared" si="3"/>
      </c>
      <c r="M45" s="331">
        <f t="shared" si="4"/>
        <v>0</v>
      </c>
      <c r="N45" s="331">
        <f t="shared" si="5"/>
      </c>
      <c r="O45" s="333">
        <f t="shared" si="6"/>
      </c>
      <c r="P45" s="333">
        <f t="shared" si="1"/>
        <v>0</v>
      </c>
      <c r="Q45" s="340"/>
    </row>
    <row r="46" spans="1:17" s="181" customFormat="1" ht="22.5" customHeight="1">
      <c r="A46" s="249">
        <v>20</v>
      </c>
      <c r="B46" s="246"/>
      <c r="C46" s="191" t="s">
        <v>18</v>
      </c>
      <c r="D46" s="192"/>
      <c r="E46" s="314"/>
      <c r="F46" s="320">
        <f t="shared" si="0"/>
        <v>0</v>
      </c>
      <c r="G46" s="192"/>
      <c r="H46" s="314"/>
      <c r="I46" s="320">
        <f t="shared" si="2"/>
        <v>0</v>
      </c>
      <c r="J46" s="334">
        <f t="shared" si="7"/>
        <v>0</v>
      </c>
      <c r="K46" s="335">
        <f t="shared" si="8"/>
      </c>
      <c r="L46" s="336">
        <f t="shared" si="3"/>
      </c>
      <c r="M46" s="334">
        <f t="shared" si="4"/>
        <v>0</v>
      </c>
      <c r="N46" s="334">
        <f t="shared" si="5"/>
      </c>
      <c r="O46" s="336">
        <f t="shared" si="6"/>
      </c>
      <c r="P46" s="336">
        <f t="shared" si="1"/>
        <v>0</v>
      </c>
      <c r="Q46" s="341">
        <f>P46+P47</f>
        <v>0</v>
      </c>
    </row>
    <row r="47" spans="1:17" s="181" customFormat="1" ht="22.5" customHeight="1" thickBot="1">
      <c r="A47" s="250"/>
      <c r="B47" s="251"/>
      <c r="C47" s="194" t="s">
        <v>19</v>
      </c>
      <c r="D47" s="195"/>
      <c r="E47" s="315"/>
      <c r="F47" s="321">
        <f t="shared" si="0"/>
        <v>0</v>
      </c>
      <c r="G47" s="195"/>
      <c r="H47" s="315"/>
      <c r="I47" s="321">
        <f t="shared" si="2"/>
        <v>0</v>
      </c>
      <c r="J47" s="337">
        <f t="shared" si="7"/>
        <v>0</v>
      </c>
      <c r="K47" s="338">
        <f t="shared" si="8"/>
      </c>
      <c r="L47" s="339">
        <f t="shared" si="3"/>
      </c>
      <c r="M47" s="337">
        <f t="shared" si="4"/>
        <v>0</v>
      </c>
      <c r="N47" s="337">
        <f t="shared" si="5"/>
      </c>
      <c r="O47" s="339">
        <f t="shared" si="6"/>
      </c>
      <c r="P47" s="339">
        <f t="shared" si="1"/>
        <v>0</v>
      </c>
      <c r="Q47" s="342"/>
    </row>
    <row r="48" ht="27" customHeight="1" thickBot="1">
      <c r="Q48" s="198">
        <f>SUM(Q8:Q47)</f>
        <v>0</v>
      </c>
    </row>
  </sheetData>
  <sheetProtection selectLockedCells="1"/>
  <mergeCells count="70">
    <mergeCell ref="A46:A47"/>
    <mergeCell ref="B46:B47"/>
    <mergeCell ref="Q46:Q47"/>
    <mergeCell ref="A42:A43"/>
    <mergeCell ref="B42:B43"/>
    <mergeCell ref="Q42:Q43"/>
    <mergeCell ref="A44:A45"/>
    <mergeCell ref="B44:B45"/>
    <mergeCell ref="Q44:Q45"/>
    <mergeCell ref="A38:A39"/>
    <mergeCell ref="B38:B39"/>
    <mergeCell ref="Q38:Q39"/>
    <mergeCell ref="A40:A41"/>
    <mergeCell ref="B40:B41"/>
    <mergeCell ref="Q40:Q41"/>
    <mergeCell ref="A34:A35"/>
    <mergeCell ref="B34:B35"/>
    <mergeCell ref="Q34:Q35"/>
    <mergeCell ref="A36:A37"/>
    <mergeCell ref="B36:B37"/>
    <mergeCell ref="Q36:Q37"/>
    <mergeCell ref="A30:A31"/>
    <mergeCell ref="B30:B31"/>
    <mergeCell ref="Q30:Q31"/>
    <mergeCell ref="A32:A33"/>
    <mergeCell ref="B32:B33"/>
    <mergeCell ref="Q32:Q33"/>
    <mergeCell ref="A26:A27"/>
    <mergeCell ref="B26:B27"/>
    <mergeCell ref="Q26:Q27"/>
    <mergeCell ref="A28:A29"/>
    <mergeCell ref="B28:B29"/>
    <mergeCell ref="Q28:Q29"/>
    <mergeCell ref="A22:A23"/>
    <mergeCell ref="B22:B23"/>
    <mergeCell ref="Q22:Q23"/>
    <mergeCell ref="A24:A25"/>
    <mergeCell ref="B24:B25"/>
    <mergeCell ref="Q24:Q25"/>
    <mergeCell ref="A18:A19"/>
    <mergeCell ref="B18:B19"/>
    <mergeCell ref="Q18:Q19"/>
    <mergeCell ref="A20:A21"/>
    <mergeCell ref="B20:B21"/>
    <mergeCell ref="Q20:Q21"/>
    <mergeCell ref="A14:A15"/>
    <mergeCell ref="B14:B15"/>
    <mergeCell ref="Q14:Q15"/>
    <mergeCell ref="A16:A17"/>
    <mergeCell ref="B16:B17"/>
    <mergeCell ref="Q16:Q17"/>
    <mergeCell ref="A10:A11"/>
    <mergeCell ref="B10:B11"/>
    <mergeCell ref="Q10:Q11"/>
    <mergeCell ref="A12:A13"/>
    <mergeCell ref="B12:B13"/>
    <mergeCell ref="Q12:Q13"/>
    <mergeCell ref="A1:L1"/>
    <mergeCell ref="B2:L2"/>
    <mergeCell ref="B6:B7"/>
    <mergeCell ref="D6:F6"/>
    <mergeCell ref="G6:I6"/>
    <mergeCell ref="J6:L6"/>
    <mergeCell ref="M6:O6"/>
    <mergeCell ref="P6:P7"/>
    <mergeCell ref="Q6:Q7"/>
    <mergeCell ref="B4:E4"/>
    <mergeCell ref="B8:B9"/>
    <mergeCell ref="A8:A9"/>
    <mergeCell ref="Q8:Q9"/>
  </mergeCells>
  <dataValidations count="2">
    <dataValidation type="list" allowBlank="1" showInputMessage="1" showErrorMessage="1" sqref="E8:E47">
      <formula1>$T$8:$T$10</formula1>
    </dataValidation>
    <dataValidation type="list" allowBlank="1" showInputMessage="1" showErrorMessage="1" sqref="H8:H47">
      <formula1>$U$8:$U$10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" sqref="A2:I2"/>
    </sheetView>
  </sheetViews>
  <sheetFormatPr defaultColWidth="9.00390625" defaultRowHeight="13.5"/>
  <cols>
    <col min="1" max="1" width="3.75390625" style="87" customWidth="1"/>
    <col min="2" max="2" width="9.00390625" style="87" customWidth="1"/>
    <col min="3" max="3" width="10.00390625" style="87" bestFit="1" customWidth="1"/>
    <col min="4" max="4" width="11.125" style="87" customWidth="1"/>
    <col min="5" max="5" width="9.125" style="87" bestFit="1" customWidth="1"/>
    <col min="6" max="6" width="9.00390625" style="87" customWidth="1"/>
    <col min="7" max="7" width="9.125" style="87" bestFit="1" customWidth="1"/>
    <col min="8" max="8" width="11.25390625" style="87" customWidth="1"/>
    <col min="9" max="9" width="9.125" style="87" bestFit="1" customWidth="1"/>
    <col min="10" max="16384" width="9.00390625" style="87" customWidth="1"/>
  </cols>
  <sheetData>
    <row r="1" spans="1:9" ht="21">
      <c r="A1" s="270" t="s">
        <v>227</v>
      </c>
      <c r="B1" s="270"/>
      <c r="C1" s="270"/>
      <c r="D1" s="270"/>
      <c r="E1" s="270"/>
      <c r="F1" s="270"/>
      <c r="G1" s="270"/>
      <c r="H1" s="270"/>
      <c r="I1" s="270"/>
    </row>
    <row r="2" spans="1:9" ht="25.5">
      <c r="A2" s="271" t="s">
        <v>66</v>
      </c>
      <c r="B2" s="271"/>
      <c r="C2" s="271"/>
      <c r="D2" s="271"/>
      <c r="E2" s="271"/>
      <c r="F2" s="271"/>
      <c r="G2" s="271"/>
      <c r="H2" s="271"/>
      <c r="I2" s="271"/>
    </row>
    <row r="3" spans="1:9" ht="24">
      <c r="A3" s="88"/>
      <c r="B3" s="88"/>
      <c r="C3" s="88"/>
      <c r="D3" s="88"/>
      <c r="E3" s="88"/>
      <c r="F3" s="88"/>
      <c r="G3" s="88"/>
      <c r="H3" s="88"/>
      <c r="I3" s="88"/>
    </row>
    <row r="4" spans="2:9" ht="25.5" customHeight="1">
      <c r="B4" s="264" t="s">
        <v>67</v>
      </c>
      <c r="C4" s="264"/>
      <c r="D4" s="265"/>
      <c r="E4" s="265"/>
      <c r="F4" s="265"/>
      <c r="G4" s="265"/>
      <c r="H4" s="265"/>
      <c r="I4" s="265"/>
    </row>
    <row r="5" spans="2:9" ht="25.5" customHeight="1">
      <c r="B5" s="272" t="s">
        <v>68</v>
      </c>
      <c r="C5" s="272"/>
      <c r="D5" s="273"/>
      <c r="E5" s="273"/>
      <c r="F5" s="273"/>
      <c r="G5" s="273"/>
      <c r="H5" s="273"/>
      <c r="I5" s="273"/>
    </row>
    <row r="6" spans="2:9" ht="25.5" customHeight="1">
      <c r="B6" s="262" t="s">
        <v>69</v>
      </c>
      <c r="C6" s="262"/>
      <c r="D6" s="263"/>
      <c r="E6" s="263"/>
      <c r="F6" s="263"/>
      <c r="G6" s="263"/>
      <c r="H6" s="263"/>
      <c r="I6" s="263"/>
    </row>
    <row r="7" spans="2:9" ht="25.5" customHeight="1">
      <c r="B7" s="264" t="s">
        <v>70</v>
      </c>
      <c r="C7" s="264"/>
      <c r="D7" s="265"/>
      <c r="E7" s="265"/>
      <c r="F7" s="265"/>
      <c r="G7" s="265"/>
      <c r="H7" s="265"/>
      <c r="I7" s="265"/>
    </row>
    <row r="8" ht="14.25" thickBot="1"/>
    <row r="9" spans="2:9" ht="27.75" customHeight="1" thickBot="1" thickTop="1">
      <c r="B9" s="266" t="s">
        <v>71</v>
      </c>
      <c r="C9" s="89" t="s">
        <v>72</v>
      </c>
      <c r="D9" s="90"/>
      <c r="E9" s="91" t="s">
        <v>73</v>
      </c>
      <c r="F9" s="90"/>
      <c r="G9" s="92" t="s">
        <v>74</v>
      </c>
      <c r="H9" s="90">
        <f>D9*F9</f>
        <v>0</v>
      </c>
      <c r="I9" s="93" t="s">
        <v>75</v>
      </c>
    </row>
    <row r="10" spans="2:9" ht="27.75" customHeight="1" thickBot="1" thickTop="1">
      <c r="B10" s="253"/>
      <c r="C10" s="94" t="s">
        <v>76</v>
      </c>
      <c r="D10" s="90"/>
      <c r="E10" s="95" t="s">
        <v>73</v>
      </c>
      <c r="F10" s="90"/>
      <c r="G10" s="96" t="s">
        <v>74</v>
      </c>
      <c r="H10" s="90">
        <f>D10*F10</f>
        <v>0</v>
      </c>
      <c r="I10" s="97" t="s">
        <v>75</v>
      </c>
    </row>
    <row r="11" spans="2:9" ht="27.75" customHeight="1" thickBot="1" thickTop="1">
      <c r="B11" s="253"/>
      <c r="C11" s="98" t="s">
        <v>61</v>
      </c>
      <c r="D11" s="99">
        <v>2500</v>
      </c>
      <c r="E11" s="95" t="s">
        <v>73</v>
      </c>
      <c r="F11" s="100">
        <v>0</v>
      </c>
      <c r="G11" s="96" t="s">
        <v>74</v>
      </c>
      <c r="H11" s="101">
        <f>D11*F11</f>
        <v>0</v>
      </c>
      <c r="I11" s="97" t="s">
        <v>75</v>
      </c>
    </row>
    <row r="12" spans="2:9" ht="27.75" customHeight="1" thickBot="1" thickTop="1">
      <c r="B12" s="253"/>
      <c r="C12" s="102" t="s">
        <v>77</v>
      </c>
      <c r="D12" s="103">
        <v>400</v>
      </c>
      <c r="E12" s="95" t="s">
        <v>73</v>
      </c>
      <c r="F12" s="95">
        <v>0</v>
      </c>
      <c r="G12" s="96" t="s">
        <v>74</v>
      </c>
      <c r="H12" s="101">
        <f>D12*F12</f>
        <v>0</v>
      </c>
      <c r="I12" s="97" t="s">
        <v>75</v>
      </c>
    </row>
    <row r="13" spans="2:9" ht="27.75" customHeight="1" thickBot="1" thickTop="1">
      <c r="B13" s="267"/>
      <c r="C13" s="104" t="s">
        <v>78</v>
      </c>
      <c r="D13" s="254"/>
      <c r="E13" s="268"/>
      <c r="F13" s="256"/>
      <c r="G13" s="269"/>
      <c r="H13" s="105">
        <f>SUM(H9:H12)</f>
        <v>0</v>
      </c>
      <c r="I13" s="106" t="s">
        <v>75</v>
      </c>
    </row>
    <row r="14" spans="2:9" ht="27.75" customHeight="1" thickBot="1" thickTop="1">
      <c r="B14" s="252" t="s">
        <v>79</v>
      </c>
      <c r="C14" s="94" t="s">
        <v>72</v>
      </c>
      <c r="D14" s="90"/>
      <c r="E14" s="95" t="s">
        <v>73</v>
      </c>
      <c r="F14" s="90"/>
      <c r="G14" s="96" t="s">
        <v>74</v>
      </c>
      <c r="H14" s="101">
        <f aca="true" t="shared" si="0" ref="H14:H19">D14*F14</f>
        <v>0</v>
      </c>
      <c r="I14" s="97" t="s">
        <v>75</v>
      </c>
    </row>
    <row r="15" spans="2:9" ht="27.75" customHeight="1" thickBot="1" thickTop="1">
      <c r="B15" s="253"/>
      <c r="C15" s="94" t="s">
        <v>76</v>
      </c>
      <c r="D15" s="90"/>
      <c r="E15" s="95" t="s">
        <v>73</v>
      </c>
      <c r="F15" s="90"/>
      <c r="G15" s="96" t="s">
        <v>74</v>
      </c>
      <c r="H15" s="101">
        <f t="shared" si="0"/>
        <v>0</v>
      </c>
      <c r="I15" s="97" t="s">
        <v>75</v>
      </c>
    </row>
    <row r="16" spans="2:9" ht="27.75" customHeight="1" thickBot="1" thickTop="1">
      <c r="B16" s="253"/>
      <c r="C16" s="98" t="s">
        <v>61</v>
      </c>
      <c r="D16" s="99">
        <v>2500</v>
      </c>
      <c r="E16" s="95" t="s">
        <v>73</v>
      </c>
      <c r="F16" s="100">
        <f>F14+F15</f>
        <v>0</v>
      </c>
      <c r="G16" s="96" t="s">
        <v>74</v>
      </c>
      <c r="H16" s="101">
        <f>D16*F16</f>
        <v>0</v>
      </c>
      <c r="I16" s="97" t="s">
        <v>75</v>
      </c>
    </row>
    <row r="17" spans="2:9" ht="27.75" customHeight="1" thickBot="1" thickTop="1">
      <c r="B17" s="253"/>
      <c r="C17" s="102" t="s">
        <v>77</v>
      </c>
      <c r="D17" s="103">
        <v>400</v>
      </c>
      <c r="E17" s="95" t="s">
        <v>73</v>
      </c>
      <c r="F17" s="95">
        <f>F14+F15</f>
        <v>0</v>
      </c>
      <c r="G17" s="96" t="s">
        <v>74</v>
      </c>
      <c r="H17" s="101">
        <f t="shared" si="0"/>
        <v>0</v>
      </c>
      <c r="I17" s="97" t="s">
        <v>75</v>
      </c>
    </row>
    <row r="18" spans="2:9" ht="27.75" customHeight="1" thickBot="1" thickTop="1">
      <c r="B18" s="253"/>
      <c r="C18" s="107" t="s">
        <v>78</v>
      </c>
      <c r="D18" s="254"/>
      <c r="E18" s="255"/>
      <c r="F18" s="256"/>
      <c r="G18" s="255"/>
      <c r="H18" s="108">
        <f>SUM(H14:H17)</f>
        <v>0</v>
      </c>
      <c r="I18" s="109" t="s">
        <v>75</v>
      </c>
    </row>
    <row r="19" spans="2:9" ht="27.75" customHeight="1" hidden="1" thickBot="1" thickTop="1">
      <c r="B19" s="110" t="s">
        <v>80</v>
      </c>
      <c r="C19" s="111" t="s">
        <v>61</v>
      </c>
      <c r="D19" s="112">
        <v>2000</v>
      </c>
      <c r="E19" s="113" t="s">
        <v>73</v>
      </c>
      <c r="F19" s="114"/>
      <c r="G19" s="115" t="s">
        <v>74</v>
      </c>
      <c r="H19" s="116">
        <f t="shared" si="0"/>
        <v>0</v>
      </c>
      <c r="I19" s="117" t="s">
        <v>75</v>
      </c>
    </row>
    <row r="20" spans="2:9" ht="27.75" customHeight="1" thickBot="1">
      <c r="B20" s="118" t="s">
        <v>81</v>
      </c>
      <c r="C20" s="257"/>
      <c r="D20" s="258"/>
      <c r="E20" s="258"/>
      <c r="F20" s="258"/>
      <c r="G20" s="259"/>
      <c r="H20" s="119">
        <f>SUM(H13,H18)</f>
        <v>0</v>
      </c>
      <c r="I20" s="120" t="s">
        <v>75</v>
      </c>
    </row>
    <row r="21" spans="2:9" ht="27.75" customHeight="1">
      <c r="B21" s="121"/>
      <c r="C21" s="121"/>
      <c r="D21" s="121"/>
      <c r="E21" s="121"/>
      <c r="F21" s="121"/>
      <c r="G21" s="121"/>
      <c r="H21" s="121"/>
      <c r="I21" s="121"/>
    </row>
    <row r="22" spans="1:2" ht="13.5">
      <c r="A22" s="87" t="s">
        <v>82</v>
      </c>
      <c r="B22" s="87" t="s">
        <v>83</v>
      </c>
    </row>
    <row r="23" ht="15" customHeight="1"/>
    <row r="24" spans="1:9" ht="13.5">
      <c r="A24" s="87" t="s">
        <v>82</v>
      </c>
      <c r="B24" s="87" t="s">
        <v>64</v>
      </c>
      <c r="C24" s="87" t="s">
        <v>84</v>
      </c>
      <c r="D24" s="122" t="s">
        <v>85</v>
      </c>
      <c r="E24" s="123">
        <v>1500</v>
      </c>
      <c r="F24" s="122" t="s">
        <v>86</v>
      </c>
      <c r="G24" s="123">
        <v>2500</v>
      </c>
      <c r="H24" s="122"/>
      <c r="I24" s="123"/>
    </row>
    <row r="25" spans="3:9" ht="13.5">
      <c r="C25" s="87" t="s">
        <v>87</v>
      </c>
      <c r="D25" s="122" t="s">
        <v>85</v>
      </c>
      <c r="E25" s="123">
        <v>2000</v>
      </c>
      <c r="F25" s="122" t="s">
        <v>86</v>
      </c>
      <c r="G25" s="123">
        <v>3000</v>
      </c>
      <c r="H25" s="122"/>
      <c r="I25" s="123"/>
    </row>
    <row r="26" spans="3:9" ht="13.5">
      <c r="C26" s="87" t="s">
        <v>88</v>
      </c>
      <c r="D26" s="122" t="s">
        <v>85</v>
      </c>
      <c r="E26" s="123">
        <v>3000</v>
      </c>
      <c r="F26" s="122" t="s">
        <v>86</v>
      </c>
      <c r="G26" s="123">
        <v>4500</v>
      </c>
      <c r="H26" s="122"/>
      <c r="I26" s="123"/>
    </row>
    <row r="27" spans="4:9" ht="15" customHeight="1">
      <c r="D27" s="122"/>
      <c r="E27" s="123"/>
      <c r="F27" s="122"/>
      <c r="G27" s="123"/>
      <c r="H27" s="122"/>
      <c r="I27" s="123"/>
    </row>
    <row r="28" spans="1:9" ht="13.5">
      <c r="A28" s="87" t="s">
        <v>82</v>
      </c>
      <c r="B28" s="260" t="s">
        <v>89</v>
      </c>
      <c r="C28" s="260"/>
      <c r="D28" s="260"/>
      <c r="E28" s="260"/>
      <c r="F28" s="260"/>
      <c r="G28" s="260"/>
      <c r="H28" s="260"/>
      <c r="I28" s="260"/>
    </row>
    <row r="29" spans="2:9" ht="15" customHeight="1">
      <c r="B29" s="124"/>
      <c r="C29" s="124"/>
      <c r="D29" s="124"/>
      <c r="E29" s="124"/>
      <c r="F29" s="124"/>
      <c r="G29" s="124"/>
      <c r="H29" s="124"/>
      <c r="I29" s="124"/>
    </row>
    <row r="30" spans="1:9" ht="36.75" customHeight="1">
      <c r="A30" s="125" t="s">
        <v>82</v>
      </c>
      <c r="B30" s="261" t="s">
        <v>90</v>
      </c>
      <c r="C30" s="261"/>
      <c r="D30" s="261"/>
      <c r="E30" s="261"/>
      <c r="F30" s="261"/>
      <c r="G30" s="261"/>
      <c r="H30" s="261"/>
      <c r="I30" s="261"/>
    </row>
    <row r="31" spans="1:9" ht="15" customHeight="1">
      <c r="A31" s="125"/>
      <c r="B31" s="126"/>
      <c r="C31" s="126"/>
      <c r="D31" s="126"/>
      <c r="E31" s="126"/>
      <c r="F31" s="126"/>
      <c r="G31" s="126"/>
      <c r="H31" s="126"/>
      <c r="I31" s="126"/>
    </row>
    <row r="32" spans="1:9" ht="44.25" customHeight="1">
      <c r="A32" s="125" t="s">
        <v>82</v>
      </c>
      <c r="B32" s="261" t="s">
        <v>91</v>
      </c>
      <c r="C32" s="261"/>
      <c r="D32" s="261"/>
      <c r="E32" s="261"/>
      <c r="F32" s="261"/>
      <c r="G32" s="261"/>
      <c r="H32" s="261"/>
      <c r="I32" s="261"/>
    </row>
  </sheetData>
  <sheetProtection/>
  <mergeCells count="18">
    <mergeCell ref="A1:I1"/>
    <mergeCell ref="A2:I2"/>
    <mergeCell ref="B4:C4"/>
    <mergeCell ref="D4:I4"/>
    <mergeCell ref="B5:C5"/>
    <mergeCell ref="D5:I5"/>
    <mergeCell ref="B6:C6"/>
    <mergeCell ref="D6:I6"/>
    <mergeCell ref="B7:C7"/>
    <mergeCell ref="D7:I7"/>
    <mergeCell ref="B9:B13"/>
    <mergeCell ref="D13:G13"/>
    <mergeCell ref="B14:B18"/>
    <mergeCell ref="D18:G18"/>
    <mergeCell ref="C20:G20"/>
    <mergeCell ref="B28:I28"/>
    <mergeCell ref="B30:I30"/>
    <mergeCell ref="B32:I32"/>
  </mergeCells>
  <conditionalFormatting sqref="H9">
    <cfRule type="cellIs" priority="10" dxfId="19" operator="equal">
      <formula>0</formula>
    </cfRule>
    <cfRule type="cellIs" priority="11" dxfId="9" operator="equal">
      <formula>0</formula>
    </cfRule>
  </conditionalFormatting>
  <conditionalFormatting sqref="H10">
    <cfRule type="cellIs" priority="9" dxfId="19" operator="equal">
      <formula>0</formula>
    </cfRule>
  </conditionalFormatting>
  <conditionalFormatting sqref="H14:H15 H17">
    <cfRule type="cellIs" priority="7" dxfId="19" operator="equal">
      <formula>0</formula>
    </cfRule>
  </conditionalFormatting>
  <conditionalFormatting sqref="H12">
    <cfRule type="cellIs" priority="8" dxfId="19" operator="equal">
      <formula>0</formula>
    </cfRule>
  </conditionalFormatting>
  <conditionalFormatting sqref="H13">
    <cfRule type="cellIs" priority="5" dxfId="19" operator="equal">
      <formula>0</formula>
    </cfRule>
    <cfRule type="cellIs" priority="6" dxfId="0" operator="equal">
      <formula>0</formula>
    </cfRule>
  </conditionalFormatting>
  <conditionalFormatting sqref="H18">
    <cfRule type="cellIs" priority="4" dxfId="19" operator="equal">
      <formula>0</formula>
    </cfRule>
  </conditionalFormatting>
  <conditionalFormatting sqref="H19:H20">
    <cfRule type="cellIs" priority="3" dxfId="19" operator="equal">
      <formula>0</formula>
    </cfRule>
  </conditionalFormatting>
  <conditionalFormatting sqref="H11">
    <cfRule type="cellIs" priority="2" dxfId="19" operator="equal">
      <formula>0</formula>
    </cfRule>
  </conditionalFormatting>
  <conditionalFormatting sqref="H16">
    <cfRule type="cellIs" priority="1" dxfId="19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9"/>
  <sheetViews>
    <sheetView showGridLines="0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2" width="4.125" style="127" customWidth="1"/>
    <col min="3" max="3" width="21.00390625" style="127" customWidth="1"/>
    <col min="4" max="4" width="9.25390625" style="127" customWidth="1"/>
    <col min="5" max="5" width="62.625" style="127" customWidth="1"/>
    <col min="6" max="6" width="20.75390625" style="127" customWidth="1"/>
    <col min="7" max="7" width="15.625" style="127" customWidth="1"/>
    <col min="8" max="16384" width="9.00390625" style="127" customWidth="1"/>
  </cols>
  <sheetData>
    <row r="1" spans="3:8" ht="30" customHeight="1">
      <c r="C1" s="128" t="s">
        <v>228</v>
      </c>
      <c r="D1" s="128"/>
      <c r="E1" s="128"/>
      <c r="F1" s="128"/>
      <c r="G1" s="129" t="s">
        <v>92</v>
      </c>
      <c r="H1" s="130"/>
    </row>
    <row r="2" spans="3:8" ht="32.25" customHeight="1" thickBot="1">
      <c r="C2" s="131" t="s">
        <v>93</v>
      </c>
      <c r="D2" s="295"/>
      <c r="E2" s="295"/>
      <c r="F2" s="132"/>
      <c r="G2" s="132"/>
      <c r="H2" s="130"/>
    </row>
    <row r="3" spans="3:8" ht="6" customHeight="1" thickBot="1">
      <c r="C3" s="133"/>
      <c r="D3" s="134"/>
      <c r="E3" s="134"/>
      <c r="F3" s="132"/>
      <c r="G3" s="132"/>
      <c r="H3" s="130"/>
    </row>
    <row r="4" spans="2:8" ht="21.75" customHeight="1">
      <c r="B4" s="283" t="s">
        <v>94</v>
      </c>
      <c r="C4" s="285" t="s">
        <v>95</v>
      </c>
      <c r="D4" s="287" t="s">
        <v>96</v>
      </c>
      <c r="E4" s="289" t="s">
        <v>97</v>
      </c>
      <c r="F4" s="291" t="s">
        <v>98</v>
      </c>
      <c r="G4" s="135" t="s">
        <v>99</v>
      </c>
      <c r="H4" s="130"/>
    </row>
    <row r="5" spans="2:9" ht="21.75" customHeight="1" thickBot="1">
      <c r="B5" s="284"/>
      <c r="C5" s="286"/>
      <c r="D5" s="288"/>
      <c r="E5" s="290"/>
      <c r="F5" s="288"/>
      <c r="G5" s="136" t="s">
        <v>100</v>
      </c>
      <c r="H5" s="130"/>
      <c r="I5" s="137"/>
    </row>
    <row r="6" spans="2:8" ht="21" customHeight="1" thickTop="1">
      <c r="B6" s="292">
        <v>1</v>
      </c>
      <c r="C6" s="293"/>
      <c r="D6" s="293"/>
      <c r="E6" s="138" t="s">
        <v>101</v>
      </c>
      <c r="F6" s="294"/>
      <c r="G6" s="139"/>
      <c r="H6" s="130"/>
    </row>
    <row r="7" spans="2:8" ht="21" customHeight="1">
      <c r="B7" s="280"/>
      <c r="C7" s="281"/>
      <c r="D7" s="281"/>
      <c r="E7" s="140"/>
      <c r="F7" s="282"/>
      <c r="G7" s="141"/>
      <c r="H7" s="130"/>
    </row>
    <row r="8" spans="2:8" ht="21" customHeight="1">
      <c r="B8" s="274">
        <v>2</v>
      </c>
      <c r="C8" s="276"/>
      <c r="D8" s="276"/>
      <c r="E8" s="142" t="s">
        <v>101</v>
      </c>
      <c r="F8" s="278"/>
      <c r="G8" s="141"/>
      <c r="H8" s="130"/>
    </row>
    <row r="9" spans="2:8" ht="21" customHeight="1">
      <c r="B9" s="280"/>
      <c r="C9" s="281"/>
      <c r="D9" s="281"/>
      <c r="E9" s="140"/>
      <c r="F9" s="282"/>
      <c r="G9" s="141"/>
      <c r="H9" s="130"/>
    </row>
    <row r="10" spans="2:8" ht="21" customHeight="1">
      <c r="B10" s="274">
        <v>3</v>
      </c>
      <c r="C10" s="276"/>
      <c r="D10" s="276"/>
      <c r="E10" s="142" t="s">
        <v>101</v>
      </c>
      <c r="F10" s="278"/>
      <c r="G10" s="141"/>
      <c r="H10" s="130"/>
    </row>
    <row r="11" spans="2:8" ht="21" customHeight="1">
      <c r="B11" s="280"/>
      <c r="C11" s="281"/>
      <c r="D11" s="281"/>
      <c r="E11" s="140"/>
      <c r="F11" s="282"/>
      <c r="G11" s="141"/>
      <c r="H11" s="130"/>
    </row>
    <row r="12" spans="2:8" ht="21" customHeight="1">
      <c r="B12" s="274">
        <v>4</v>
      </c>
      <c r="C12" s="276"/>
      <c r="D12" s="276"/>
      <c r="E12" s="142" t="s">
        <v>101</v>
      </c>
      <c r="F12" s="278"/>
      <c r="G12" s="141"/>
      <c r="H12" s="130"/>
    </row>
    <row r="13" spans="2:8" ht="21" customHeight="1">
      <c r="B13" s="280"/>
      <c r="C13" s="281"/>
      <c r="D13" s="281"/>
      <c r="E13" s="140"/>
      <c r="F13" s="282"/>
      <c r="G13" s="141"/>
      <c r="H13" s="130"/>
    </row>
    <row r="14" spans="2:8" ht="21" customHeight="1">
      <c r="B14" s="274">
        <v>5</v>
      </c>
      <c r="C14" s="276"/>
      <c r="D14" s="276"/>
      <c r="E14" s="142" t="s">
        <v>101</v>
      </c>
      <c r="F14" s="278"/>
      <c r="G14" s="141"/>
      <c r="H14" s="130"/>
    </row>
    <row r="15" spans="2:8" ht="21" customHeight="1">
      <c r="B15" s="280"/>
      <c r="C15" s="281"/>
      <c r="D15" s="281"/>
      <c r="E15" s="140"/>
      <c r="F15" s="282"/>
      <c r="G15" s="141"/>
      <c r="H15" s="130"/>
    </row>
    <row r="16" spans="2:8" ht="21" customHeight="1">
      <c r="B16" s="274">
        <v>6</v>
      </c>
      <c r="C16" s="276"/>
      <c r="D16" s="276"/>
      <c r="E16" s="142" t="s">
        <v>101</v>
      </c>
      <c r="F16" s="278"/>
      <c r="G16" s="141"/>
      <c r="H16" s="130"/>
    </row>
    <row r="17" spans="2:8" ht="21" customHeight="1">
      <c r="B17" s="280"/>
      <c r="C17" s="281"/>
      <c r="D17" s="281"/>
      <c r="E17" s="140"/>
      <c r="F17" s="282"/>
      <c r="G17" s="141"/>
      <c r="H17" s="130"/>
    </row>
    <row r="18" spans="2:8" ht="21" customHeight="1">
      <c r="B18" s="274">
        <v>7</v>
      </c>
      <c r="C18" s="276"/>
      <c r="D18" s="276"/>
      <c r="E18" s="142" t="s">
        <v>101</v>
      </c>
      <c r="F18" s="278"/>
      <c r="G18" s="141"/>
      <c r="H18" s="130"/>
    </row>
    <row r="19" spans="2:8" ht="21" customHeight="1">
      <c r="B19" s="280"/>
      <c r="C19" s="281"/>
      <c r="D19" s="281"/>
      <c r="E19" s="140"/>
      <c r="F19" s="282"/>
      <c r="G19" s="141"/>
      <c r="H19" s="130"/>
    </row>
    <row r="20" spans="2:8" ht="21" customHeight="1">
      <c r="B20" s="274">
        <v>8</v>
      </c>
      <c r="C20" s="276"/>
      <c r="D20" s="276"/>
      <c r="E20" s="142" t="s">
        <v>101</v>
      </c>
      <c r="F20" s="278"/>
      <c r="G20" s="141"/>
      <c r="H20" s="130"/>
    </row>
    <row r="21" spans="2:8" ht="21" customHeight="1">
      <c r="B21" s="280"/>
      <c r="C21" s="281"/>
      <c r="D21" s="281"/>
      <c r="E21" s="140"/>
      <c r="F21" s="282"/>
      <c r="G21" s="141"/>
      <c r="H21" s="130"/>
    </row>
    <row r="22" spans="2:8" ht="21" customHeight="1">
      <c r="B22" s="274">
        <v>9</v>
      </c>
      <c r="C22" s="276"/>
      <c r="D22" s="276"/>
      <c r="E22" s="142" t="s">
        <v>101</v>
      </c>
      <c r="F22" s="278"/>
      <c r="G22" s="141"/>
      <c r="H22" s="130"/>
    </row>
    <row r="23" spans="2:8" ht="21" customHeight="1">
      <c r="B23" s="280"/>
      <c r="C23" s="281"/>
      <c r="D23" s="281"/>
      <c r="E23" s="140"/>
      <c r="F23" s="282"/>
      <c r="G23" s="141"/>
      <c r="H23" s="130"/>
    </row>
    <row r="24" spans="2:8" ht="21" customHeight="1">
      <c r="B24" s="274">
        <v>10</v>
      </c>
      <c r="C24" s="276"/>
      <c r="D24" s="276"/>
      <c r="E24" s="142" t="s">
        <v>101</v>
      </c>
      <c r="F24" s="278"/>
      <c r="G24" s="141"/>
      <c r="H24" s="130"/>
    </row>
    <row r="25" spans="2:8" ht="21" customHeight="1" thickBot="1">
      <c r="B25" s="275"/>
      <c r="C25" s="277"/>
      <c r="D25" s="277"/>
      <c r="E25" s="143"/>
      <c r="F25" s="279"/>
      <c r="G25" s="144"/>
      <c r="H25" s="130"/>
    </row>
    <row r="26" spans="2:8" ht="8.25" customHeight="1">
      <c r="B26" s="137"/>
      <c r="C26" s="137"/>
      <c r="D26" s="137"/>
      <c r="E26" s="145"/>
      <c r="F26" s="145"/>
      <c r="G26" s="145"/>
      <c r="H26" s="130"/>
    </row>
    <row r="27" spans="2:8" ht="21" customHeight="1" thickBot="1">
      <c r="B27" s="146"/>
      <c r="C27" s="146"/>
      <c r="D27" s="146"/>
      <c r="E27" s="147"/>
      <c r="F27" s="147"/>
      <c r="G27" s="129" t="s">
        <v>102</v>
      </c>
      <c r="H27" s="130"/>
    </row>
    <row r="28" spans="2:8" ht="21.75" customHeight="1">
      <c r="B28" s="283" t="s">
        <v>94</v>
      </c>
      <c r="C28" s="285" t="s">
        <v>95</v>
      </c>
      <c r="D28" s="287" t="s">
        <v>96</v>
      </c>
      <c r="E28" s="289" t="s">
        <v>97</v>
      </c>
      <c r="F28" s="291" t="s">
        <v>98</v>
      </c>
      <c r="G28" s="135" t="s">
        <v>99</v>
      </c>
      <c r="H28" s="130"/>
    </row>
    <row r="29" spans="2:9" ht="21.75" customHeight="1" thickBot="1">
      <c r="B29" s="284"/>
      <c r="C29" s="286"/>
      <c r="D29" s="288"/>
      <c r="E29" s="290"/>
      <c r="F29" s="288"/>
      <c r="G29" s="136" t="s">
        <v>100</v>
      </c>
      <c r="H29" s="130"/>
      <c r="I29" s="137"/>
    </row>
    <row r="30" spans="2:8" ht="21" customHeight="1" thickTop="1">
      <c r="B30" s="292">
        <v>11</v>
      </c>
      <c r="C30" s="293"/>
      <c r="D30" s="293"/>
      <c r="E30" s="138" t="s">
        <v>101</v>
      </c>
      <c r="F30" s="294"/>
      <c r="G30" s="139"/>
      <c r="H30" s="130"/>
    </row>
    <row r="31" spans="2:8" ht="21" customHeight="1">
      <c r="B31" s="280"/>
      <c r="C31" s="281"/>
      <c r="D31" s="281"/>
      <c r="E31" s="140"/>
      <c r="F31" s="282"/>
      <c r="G31" s="141"/>
      <c r="H31" s="130"/>
    </row>
    <row r="32" spans="2:8" ht="21" customHeight="1">
      <c r="B32" s="274">
        <f>B30+1</f>
        <v>12</v>
      </c>
      <c r="C32" s="276"/>
      <c r="D32" s="276"/>
      <c r="E32" s="142" t="s">
        <v>101</v>
      </c>
      <c r="F32" s="278"/>
      <c r="G32" s="141"/>
      <c r="H32" s="130"/>
    </row>
    <row r="33" spans="2:8" ht="21" customHeight="1">
      <c r="B33" s="280"/>
      <c r="C33" s="281"/>
      <c r="D33" s="281"/>
      <c r="E33" s="140"/>
      <c r="F33" s="282"/>
      <c r="G33" s="141"/>
      <c r="H33" s="130"/>
    </row>
    <row r="34" spans="2:8" ht="21" customHeight="1">
      <c r="B34" s="274">
        <f>B32+1</f>
        <v>13</v>
      </c>
      <c r="C34" s="276"/>
      <c r="D34" s="276"/>
      <c r="E34" s="142" t="s">
        <v>101</v>
      </c>
      <c r="F34" s="278"/>
      <c r="G34" s="141"/>
      <c r="H34" s="130"/>
    </row>
    <row r="35" spans="2:8" ht="21" customHeight="1">
      <c r="B35" s="280"/>
      <c r="C35" s="281"/>
      <c r="D35" s="281"/>
      <c r="E35" s="140"/>
      <c r="F35" s="282"/>
      <c r="G35" s="141"/>
      <c r="H35" s="130"/>
    </row>
    <row r="36" spans="2:8" ht="21" customHeight="1">
      <c r="B36" s="274">
        <f>B34+1</f>
        <v>14</v>
      </c>
      <c r="C36" s="276"/>
      <c r="D36" s="276"/>
      <c r="E36" s="142" t="s">
        <v>101</v>
      </c>
      <c r="F36" s="278"/>
      <c r="G36" s="141"/>
      <c r="H36" s="130"/>
    </row>
    <row r="37" spans="2:8" ht="21" customHeight="1">
      <c r="B37" s="280"/>
      <c r="C37" s="281"/>
      <c r="D37" s="281"/>
      <c r="E37" s="140"/>
      <c r="F37" s="282"/>
      <c r="G37" s="141"/>
      <c r="H37" s="130"/>
    </row>
    <row r="38" spans="2:8" ht="21" customHeight="1">
      <c r="B38" s="274">
        <f>B36+1</f>
        <v>15</v>
      </c>
      <c r="C38" s="276"/>
      <c r="D38" s="276"/>
      <c r="E38" s="142" t="s">
        <v>101</v>
      </c>
      <c r="F38" s="278"/>
      <c r="G38" s="141"/>
      <c r="H38" s="130"/>
    </row>
    <row r="39" spans="2:8" ht="21" customHeight="1">
      <c r="B39" s="280"/>
      <c r="C39" s="281"/>
      <c r="D39" s="281"/>
      <c r="E39" s="140"/>
      <c r="F39" s="282"/>
      <c r="G39" s="141"/>
      <c r="H39" s="130"/>
    </row>
    <row r="40" spans="2:8" ht="21" customHeight="1">
      <c r="B40" s="274">
        <f>B38+1</f>
        <v>16</v>
      </c>
      <c r="C40" s="276"/>
      <c r="D40" s="276"/>
      <c r="E40" s="142" t="s">
        <v>101</v>
      </c>
      <c r="F40" s="278"/>
      <c r="G40" s="141"/>
      <c r="H40" s="130"/>
    </row>
    <row r="41" spans="2:8" ht="21" customHeight="1">
      <c r="B41" s="280"/>
      <c r="C41" s="281"/>
      <c r="D41" s="281"/>
      <c r="E41" s="140"/>
      <c r="F41" s="282"/>
      <c r="G41" s="141"/>
      <c r="H41" s="130"/>
    </row>
    <row r="42" spans="2:8" ht="21" customHeight="1">
      <c r="B42" s="274">
        <f>B40+1</f>
        <v>17</v>
      </c>
      <c r="C42" s="276"/>
      <c r="D42" s="276"/>
      <c r="E42" s="142" t="s">
        <v>101</v>
      </c>
      <c r="F42" s="278"/>
      <c r="G42" s="141"/>
      <c r="H42" s="130"/>
    </row>
    <row r="43" spans="2:8" ht="21" customHeight="1">
      <c r="B43" s="280"/>
      <c r="C43" s="281"/>
      <c r="D43" s="281"/>
      <c r="E43" s="140"/>
      <c r="F43" s="282"/>
      <c r="G43" s="141"/>
      <c r="H43" s="130"/>
    </row>
    <row r="44" spans="2:8" ht="21" customHeight="1">
      <c r="B44" s="274">
        <f>B42+1</f>
        <v>18</v>
      </c>
      <c r="C44" s="276"/>
      <c r="D44" s="276"/>
      <c r="E44" s="142" t="s">
        <v>101</v>
      </c>
      <c r="F44" s="278"/>
      <c r="G44" s="141"/>
      <c r="H44" s="130"/>
    </row>
    <row r="45" spans="2:8" ht="21" customHeight="1">
      <c r="B45" s="280"/>
      <c r="C45" s="281"/>
      <c r="D45" s="281"/>
      <c r="E45" s="140"/>
      <c r="F45" s="282"/>
      <c r="G45" s="141"/>
      <c r="H45" s="130"/>
    </row>
    <row r="46" spans="2:8" ht="21" customHeight="1">
      <c r="B46" s="274">
        <f>B44+1</f>
        <v>19</v>
      </c>
      <c r="C46" s="276"/>
      <c r="D46" s="276"/>
      <c r="E46" s="142" t="s">
        <v>101</v>
      </c>
      <c r="F46" s="278"/>
      <c r="G46" s="141"/>
      <c r="H46" s="130"/>
    </row>
    <row r="47" spans="2:8" ht="21" customHeight="1">
      <c r="B47" s="280"/>
      <c r="C47" s="281"/>
      <c r="D47" s="281"/>
      <c r="E47" s="140"/>
      <c r="F47" s="282"/>
      <c r="G47" s="141"/>
      <c r="H47" s="130"/>
    </row>
    <row r="48" spans="2:8" ht="21" customHeight="1">
      <c r="B48" s="274">
        <f>B46+1</f>
        <v>20</v>
      </c>
      <c r="C48" s="276"/>
      <c r="D48" s="276"/>
      <c r="E48" s="142" t="s">
        <v>101</v>
      </c>
      <c r="F48" s="278"/>
      <c r="G48" s="141"/>
      <c r="H48" s="130"/>
    </row>
    <row r="49" spans="2:8" ht="21" customHeight="1" thickBot="1">
      <c r="B49" s="275"/>
      <c r="C49" s="277"/>
      <c r="D49" s="277"/>
      <c r="E49" s="143"/>
      <c r="F49" s="279"/>
      <c r="G49" s="144"/>
      <c r="H49" s="130"/>
    </row>
  </sheetData>
  <sheetProtection/>
  <mergeCells count="91">
    <mergeCell ref="D2:E2"/>
    <mergeCell ref="B4:B5"/>
    <mergeCell ref="C4:C5"/>
    <mergeCell ref="D4:D5"/>
    <mergeCell ref="E4:E5"/>
    <mergeCell ref="F4:F5"/>
    <mergeCell ref="B6:B7"/>
    <mergeCell ref="C6:C7"/>
    <mergeCell ref="D6:D7"/>
    <mergeCell ref="F6:F7"/>
    <mergeCell ref="B8:B9"/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F18:F19"/>
    <mergeCell ref="B20:B21"/>
    <mergeCell ref="C20:C21"/>
    <mergeCell ref="D20:D21"/>
    <mergeCell ref="F20:F21"/>
    <mergeCell ref="B22:B23"/>
    <mergeCell ref="C22:C23"/>
    <mergeCell ref="D22:D23"/>
    <mergeCell ref="F22:F23"/>
    <mergeCell ref="B24:B25"/>
    <mergeCell ref="C24:C25"/>
    <mergeCell ref="D24:D25"/>
    <mergeCell ref="F24:F25"/>
    <mergeCell ref="B28:B29"/>
    <mergeCell ref="C28:C29"/>
    <mergeCell ref="D28:D29"/>
    <mergeCell ref="E28:E29"/>
    <mergeCell ref="F28:F29"/>
    <mergeCell ref="B30:B31"/>
    <mergeCell ref="C30:C31"/>
    <mergeCell ref="D30:D31"/>
    <mergeCell ref="F30:F31"/>
    <mergeCell ref="B32:B33"/>
    <mergeCell ref="C32:C33"/>
    <mergeCell ref="D32:D33"/>
    <mergeCell ref="F32:F33"/>
    <mergeCell ref="B34:B35"/>
    <mergeCell ref="C34:C35"/>
    <mergeCell ref="D34:D35"/>
    <mergeCell ref="F34:F35"/>
    <mergeCell ref="B36:B37"/>
    <mergeCell ref="C36:C37"/>
    <mergeCell ref="D36:D37"/>
    <mergeCell ref="F36:F37"/>
    <mergeCell ref="B38:B39"/>
    <mergeCell ref="C38:C39"/>
    <mergeCell ref="D38:D39"/>
    <mergeCell ref="F38:F39"/>
    <mergeCell ref="D46:D47"/>
    <mergeCell ref="F46:F47"/>
    <mergeCell ref="B40:B41"/>
    <mergeCell ref="C40:C41"/>
    <mergeCell ref="D40:D41"/>
    <mergeCell ref="F40:F41"/>
    <mergeCell ref="B42:B43"/>
    <mergeCell ref="C42:C43"/>
    <mergeCell ref="D42:D43"/>
    <mergeCell ref="F42:F43"/>
    <mergeCell ref="B48:B49"/>
    <mergeCell ref="C48:C49"/>
    <mergeCell ref="D48:D49"/>
    <mergeCell ref="F48:F49"/>
    <mergeCell ref="B44:B45"/>
    <mergeCell ref="C44:C45"/>
    <mergeCell ref="D44:D45"/>
    <mergeCell ref="F44:F45"/>
    <mergeCell ref="B46:B47"/>
    <mergeCell ref="C46:C47"/>
  </mergeCells>
  <printOptions horizontalCentered="1" verticalCentered="1"/>
  <pageMargins left="0.7874015748031497" right="0.5118110236220472" top="0.6299212598425197" bottom="0.5118110236220472" header="0.5118110236220472" footer="0.35433070866141736"/>
  <pageSetup horizontalDpi="300" verticalDpi="300" orientation="landscape" paperSize="9" scale="97" r:id="rId1"/>
  <rowBreaks count="1" manualBreakCount="1">
    <brk id="2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T.E.A.SUDO</dc:creator>
  <cp:keywords/>
  <dc:description/>
  <cp:lastModifiedBy>dell</cp:lastModifiedBy>
  <cp:lastPrinted>2022-05-28T07:19:09Z</cp:lastPrinted>
  <dcterms:created xsi:type="dcterms:W3CDTF">2008-03-21T01:48:31Z</dcterms:created>
  <dcterms:modified xsi:type="dcterms:W3CDTF">2022-05-28T08:09:48Z</dcterms:modified>
  <cp:category/>
  <cp:version/>
  <cp:contentType/>
  <cp:contentStatus/>
</cp:coreProperties>
</file>