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770" activeTab="0"/>
  </bookViews>
  <sheets>
    <sheet name="男子申込（様式1‐1）" sheetId="1" r:id="rId1"/>
    <sheet name="女子申込（様式1‐2）" sheetId="2" r:id="rId2"/>
    <sheet name="四種競技（様式２）" sheetId="3" r:id="rId3"/>
    <sheet name="プロ申込等（様式3）" sheetId="4" r:id="rId4"/>
    <sheet name="バス駐車申込（様式８）" sheetId="5" r:id="rId5"/>
    <sheet name="総括貼り付け用" sheetId="6" r:id="rId6"/>
    <sheet name="参加料　人数（入力×）" sheetId="7" r:id="rId7"/>
    <sheet name="MK" sheetId="8" r:id="rId8"/>
    <sheet name="WK" sheetId="9" r:id="rId9"/>
  </sheets>
  <definedNames>
    <definedName name="_xlnm.Print_Area" localSheetId="3">'プロ申込等（様式3）'!$A$1:$H$34</definedName>
    <definedName name="_xlnm.Print_Area" localSheetId="6">'参加料　人数（入力×）'!$A$1:$J$29</definedName>
    <definedName name="_xlnm.Print_Area" localSheetId="1">'女子申込（様式1‐2）'!$A$1:$R$39</definedName>
    <definedName name="_xlnm.Print_Area" localSheetId="0">'男子申込（様式1‐1）'!$A$1:$R$39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9"/>
            <rFont val="ＭＳ Ｐゴシック"/>
            <family val="3"/>
          </rPr>
          <t>学校名は「中」の文字は入れない。
「恵庭」「江別大麻」のように入力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9"/>
            <rFont val="ＭＳ Ｐゴシック"/>
            <family val="3"/>
          </rPr>
          <t>学校名は「中学校」の文字は入れない。
「恵庭」「江別大麻」のように入力</t>
        </r>
      </text>
    </comment>
  </commentList>
</comments>
</file>

<file path=xl/sharedStrings.xml><?xml version="1.0" encoding="utf-8"?>
<sst xmlns="http://schemas.openxmlformats.org/spreadsheetml/2006/main" count="578" uniqueCount="300">
  <si>
    <t>四種競技</t>
  </si>
  <si>
    <t>100MH</t>
  </si>
  <si>
    <t>1年100M</t>
  </si>
  <si>
    <t>2年100Ｍ</t>
  </si>
  <si>
    <t>2年100M</t>
  </si>
  <si>
    <t>+1.1</t>
  </si>
  <si>
    <t>地区</t>
  </si>
  <si>
    <t>学校名</t>
  </si>
  <si>
    <t>札幌</t>
  </si>
  <si>
    <t>十勝</t>
  </si>
  <si>
    <t>リレー</t>
  </si>
  <si>
    <t>男</t>
  </si>
  <si>
    <t>女</t>
  </si>
  <si>
    <t>リレー参加</t>
  </si>
  <si>
    <t>男子申込</t>
  </si>
  <si>
    <t>女子申込</t>
  </si>
  <si>
    <t>確認</t>
  </si>
  <si>
    <t>集計（入力不要）</t>
  </si>
  <si>
    <t>地区中体連名</t>
  </si>
  <si>
    <t>中学校名</t>
  </si>
  <si>
    <t>中学校</t>
  </si>
  <si>
    <t>＊太枠内に数字を入力</t>
  </si>
  <si>
    <t>プログラム購入部数　</t>
  </si>
  <si>
    <t>部</t>
  </si>
  <si>
    <t>円</t>
  </si>
  <si>
    <t>ランキング表部数　　</t>
  </si>
  <si>
    <t>合　　計　　金　　額</t>
  </si>
  <si>
    <t>○　申込書は各学校で必ず控えをおとりください。</t>
  </si>
  <si>
    <t>事前申込み期日　</t>
  </si>
  <si>
    <t>監督名</t>
  </si>
  <si>
    <t>参加人数</t>
  </si>
  <si>
    <t>800Ｍ</t>
  </si>
  <si>
    <t>1500Ｍ</t>
  </si>
  <si>
    <t>3000Ｍ</t>
  </si>
  <si>
    <t>110ＭＨ</t>
  </si>
  <si>
    <t>男子種目</t>
  </si>
  <si>
    <t>女子種目</t>
  </si>
  <si>
    <t>参加人数</t>
  </si>
  <si>
    <t>4×100mR</t>
  </si>
  <si>
    <t>種目</t>
  </si>
  <si>
    <t>学年</t>
  </si>
  <si>
    <t>No.</t>
  </si>
  <si>
    <t>フリガナ</t>
  </si>
  <si>
    <t>ﾘﾚｰ</t>
  </si>
  <si>
    <t>○</t>
  </si>
  <si>
    <t>参加料計算欄</t>
  </si>
  <si>
    <t>リレー</t>
  </si>
  <si>
    <t>市町村名</t>
  </si>
  <si>
    <t>リレーのみ参加</t>
  </si>
  <si>
    <t>リレー参加</t>
  </si>
  <si>
    <t>※人数、参加料は自動計算されます。</t>
  </si>
  <si>
    <t>合計額</t>
  </si>
  <si>
    <t>③出場種目、参加資格、リレーはリストより選んでください。</t>
  </si>
  <si>
    <t>走高跳</t>
  </si>
  <si>
    <t>１種目参加</t>
  </si>
  <si>
    <t>男子申込用紙</t>
  </si>
  <si>
    <t>200Ｍ</t>
  </si>
  <si>
    <t>400Ｍ</t>
  </si>
  <si>
    <t>男人数</t>
  </si>
  <si>
    <t>支払額</t>
  </si>
  <si>
    <t>○</t>
  </si>
  <si>
    <t>砲丸投5.0</t>
  </si>
  <si>
    <t>※入力の際の注意事項</t>
  </si>
  <si>
    <t>室蘭地方</t>
  </si>
  <si>
    <t>小樽後志</t>
  </si>
  <si>
    <t>N　C
記載し　　ない事</t>
  </si>
  <si>
    <t>道北</t>
  </si>
  <si>
    <t>オホーツク</t>
  </si>
  <si>
    <t>棒高跳</t>
  </si>
  <si>
    <t>走幅跳</t>
  </si>
  <si>
    <t>合計</t>
  </si>
  <si>
    <t>女人数</t>
  </si>
  <si>
    <t>陸上競技協会</t>
  </si>
  <si>
    <t>競技者氏名</t>
  </si>
  <si>
    <t>２種目参加</t>
  </si>
  <si>
    <t>参加料計算欄</t>
  </si>
  <si>
    <t>市町村</t>
  </si>
  <si>
    <t>所属陸協</t>
  </si>
  <si>
    <t>所属中体連</t>
  </si>
  <si>
    <t>中体連</t>
  </si>
  <si>
    <t>監督氏名</t>
  </si>
  <si>
    <t>標準</t>
  </si>
  <si>
    <t>１位</t>
  </si>
  <si>
    <t>○</t>
  </si>
  <si>
    <t>４×100mR
最高記録</t>
  </si>
  <si>
    <t>記録</t>
  </si>
  <si>
    <t>参加料計算欄</t>
  </si>
  <si>
    <t>ﾅﾝﾊﾞｰ
ｶｰﾄﾞ代</t>
  </si>
  <si>
    <t>参加料</t>
  </si>
  <si>
    <t>合計</t>
  </si>
  <si>
    <t>人数</t>
  </si>
  <si>
    <t>小計</t>
  </si>
  <si>
    <t>200Ｍ</t>
  </si>
  <si>
    <t>400Ｍ</t>
  </si>
  <si>
    <t>フリガナ</t>
  </si>
  <si>
    <t>道央</t>
  </si>
  <si>
    <t>○　プログラムは、参加選手分のみ各学校にお配りしますが、監督分は入りません。</t>
  </si>
  <si>
    <t>○　ランキング表は参加選手・監督とも別購入となります。</t>
  </si>
  <si>
    <t>○　大会当日の販売もあります。</t>
  </si>
  <si>
    <t>プログラム・ランキング・記録集申込書</t>
  </si>
  <si>
    <t>釧路地方</t>
  </si>
  <si>
    <t>道南</t>
  </si>
  <si>
    <t>800Ｍ</t>
  </si>
  <si>
    <t>1500Ｍ</t>
  </si>
  <si>
    <t>3000Ｍ</t>
  </si>
  <si>
    <t>110ＭＨ</t>
  </si>
  <si>
    <t>出場種目１</t>
  </si>
  <si>
    <t>自己
最高記録</t>
  </si>
  <si>
    <t>風向
風力</t>
  </si>
  <si>
    <t>資格</t>
  </si>
  <si>
    <t>出場種目２</t>
  </si>
  <si>
    <t>ﾘﾚｰ</t>
  </si>
  <si>
    <t>No.</t>
  </si>
  <si>
    <t>例</t>
  </si>
  <si>
    <t>女子申込用紙</t>
  </si>
  <si>
    <t>　　　印</t>
  </si>
  <si>
    <t>記　 載　 者　 氏 　名</t>
  </si>
  <si>
    <r>
      <t>記録集送付先</t>
    </r>
    <r>
      <rPr>
        <b/>
        <sz val="11"/>
        <rFont val="ＭＳ Ｐゴシック"/>
        <family val="3"/>
      </rPr>
      <t>(送付先が学校の場合は必ず学校名を記入してください。）</t>
    </r>
  </si>
  <si>
    <t>御住所</t>
  </si>
  <si>
    <t>様</t>
  </si>
  <si>
    <t>御名前</t>
  </si>
  <si>
    <t>　　　　　　　　　　　　　　　　　　　　（※代金は、当日受付時にお支払いください。）</t>
  </si>
  <si>
    <t>緊急連絡先
（携帯）</t>
  </si>
  <si>
    <t>石　狩　花　子</t>
  </si>
  <si>
    <t>28.54</t>
  </si>
  <si>
    <t>+1.5</t>
  </si>
  <si>
    <t>-0.5</t>
  </si>
  <si>
    <t>市町村名</t>
  </si>
  <si>
    <t>総合得点</t>
  </si>
  <si>
    <t>砲丸投</t>
  </si>
  <si>
    <t>※手動計時の場合は，それぞれの点数と総合得点を直接入力してください。</t>
  </si>
  <si>
    <t>走高跳</t>
  </si>
  <si>
    <t>200M</t>
  </si>
  <si>
    <t>800M</t>
  </si>
  <si>
    <t>1500M</t>
  </si>
  <si>
    <t>1500M</t>
  </si>
  <si>
    <t>3000M</t>
  </si>
  <si>
    <t>走高跳</t>
  </si>
  <si>
    <t>走幅跳</t>
  </si>
  <si>
    <t>砲丸投2.72</t>
  </si>
  <si>
    <t>四種競技</t>
  </si>
  <si>
    <t>100MH</t>
  </si>
  <si>
    <t>3000M</t>
  </si>
  <si>
    <t>200M</t>
  </si>
  <si>
    <t>200M</t>
  </si>
  <si>
    <t>400M</t>
  </si>
  <si>
    <t>800M</t>
  </si>
  <si>
    <t>800M</t>
  </si>
  <si>
    <t>1500M</t>
  </si>
  <si>
    <t>3000M</t>
  </si>
  <si>
    <t>110MＨ</t>
  </si>
  <si>
    <t>札幌</t>
  </si>
  <si>
    <t>石狩</t>
  </si>
  <si>
    <t>小樽</t>
  </si>
  <si>
    <t>後志</t>
  </si>
  <si>
    <t>留萌</t>
  </si>
  <si>
    <t>宗谷</t>
  </si>
  <si>
    <t>旭川</t>
  </si>
  <si>
    <t>上川中央</t>
  </si>
  <si>
    <t>富良野</t>
  </si>
  <si>
    <t>名寄</t>
  </si>
  <si>
    <t>士別</t>
  </si>
  <si>
    <t>函館</t>
  </si>
  <si>
    <t>渡島</t>
  </si>
  <si>
    <t>檜山</t>
  </si>
  <si>
    <t>南空知</t>
  </si>
  <si>
    <t>北空知</t>
  </si>
  <si>
    <t>日高</t>
  </si>
  <si>
    <t>東胆振</t>
  </si>
  <si>
    <t>西胆振</t>
  </si>
  <si>
    <t>全十勝</t>
  </si>
  <si>
    <t>釧路</t>
  </si>
  <si>
    <t>根室</t>
  </si>
  <si>
    <r>
      <t>①「氏名」は、「苗　字＋名　前」で</t>
    </r>
    <r>
      <rPr>
        <b/>
        <sz val="11"/>
        <rFont val="ＭＳ Ｐ明朝"/>
        <family val="1"/>
      </rPr>
      <t>７文字</t>
    </r>
    <r>
      <rPr>
        <sz val="11"/>
        <rFont val="ＭＳ Ｐ明朝"/>
        <family val="1"/>
      </rPr>
      <t>になるようにスペースを入れてください。</t>
    </r>
  </si>
  <si>
    <t>中　 体 　連</t>
  </si>
  <si>
    <t>様式３</t>
  </si>
  <si>
    <t>様式１－１</t>
  </si>
  <si>
    <t>様式１－２</t>
  </si>
  <si>
    <t>苫小牧地方</t>
  </si>
  <si>
    <t>空知</t>
  </si>
  <si>
    <t>申し込み中学校・団体名</t>
  </si>
  <si>
    <t>申込者緊急連絡先
（携帯）</t>
  </si>
  <si>
    <t>大型　　・　　中型</t>
  </si>
  <si>
    <t>到着予定時間　　　９月　　　　日（　　　　　）　　　　　　時　　　　　分</t>
  </si>
  <si>
    <t>連絡事項</t>
  </si>
  <si>
    <t>申し込み期日　</t>
  </si>
  <si>
    <t>陸協名</t>
  </si>
  <si>
    <t>申し込み責任者</t>
  </si>
  <si>
    <t>バス種類
（大型・中型等）</t>
  </si>
  <si>
    <t>風力</t>
  </si>
  <si>
    <t>6.03</t>
  </si>
  <si>
    <t>オホーツク</t>
  </si>
  <si>
    <t>25.34</t>
  </si>
  <si>
    <t>学校住所</t>
  </si>
  <si>
    <t>学校電話</t>
  </si>
  <si>
    <t>②「フリガナ」は半角ｶﾀｶﾅで、苗字と名前の間にスペースを入れてください。</t>
  </si>
  <si>
    <t>ｲｼｶﾘ ﾊﾅｺ</t>
  </si>
  <si>
    <t>様式8</t>
  </si>
  <si>
    <t>氏名</t>
  </si>
  <si>
    <t>所属</t>
  </si>
  <si>
    <t>学校</t>
  </si>
  <si>
    <t>風</t>
  </si>
  <si>
    <t>砲丸投げ</t>
  </si>
  <si>
    <t>得点</t>
  </si>
  <si>
    <t>110mH</t>
  </si>
  <si>
    <t>走り高跳び</t>
  </si>
  <si>
    <t>400m</t>
  </si>
  <si>
    <t>男子四種競技</t>
  </si>
  <si>
    <t>女子四種競技</t>
  </si>
  <si>
    <t>200m</t>
  </si>
  <si>
    <t>総合得点</t>
  </si>
  <si>
    <t>第２６回北海道中学校新人陸上競技大会</t>
  </si>
  <si>
    <t>第２６回　全道新人大会（２０１９）</t>
  </si>
  <si>
    <t>２０１９年８月２８日（水）必着</t>
  </si>
  <si>
    <t>恵庭市</t>
  </si>
  <si>
    <t>恵庭</t>
  </si>
  <si>
    <t>　　　　　　　　記入例　　　　１１秒６４⇒「11.64」　　２分２５秒２２⇒「2.25.22」</t>
  </si>
  <si>
    <t>④自己最高記録はピリオド「.」を使って半角で入力してください。　</t>
  </si>
  <si>
    <t>　　　　　　　　　　　　　　　１m７５ ⇒ 「1.75」</t>
  </si>
  <si>
    <t>学校名
団体名</t>
  </si>
  <si>
    <t xml:space="preserve">        ２０１９年８月２８日（水）</t>
  </si>
  <si>
    <t>第２６回　北海道中学校新人陸上競技大会　　参加申込一覧表</t>
  </si>
  <si>
    <t>大型・中型バス駐車申込</t>
  </si>
  <si>
    <t>生年</t>
  </si>
  <si>
    <t>０７</t>
  </si>
  <si>
    <t>受付№</t>
  </si>
  <si>
    <t>○　申込書は参加申込書と共に提出してください。</t>
  </si>
  <si>
    <t>参加料
ＮＣ</t>
  </si>
  <si>
    <t>陸協名</t>
  </si>
  <si>
    <t>１,０００円</t>
  </si>
  <si>
    <t>　５００円</t>
  </si>
  <si>
    <r>
      <t>記録集部数　</t>
    </r>
    <r>
      <rPr>
        <b/>
        <sz val="14"/>
        <rFont val="ＭＳ Ｐゴシック"/>
        <family val="3"/>
      </rPr>
      <t>1,200</t>
    </r>
    <r>
      <rPr>
        <sz val="14"/>
        <rFont val="ＭＳ Ｐゴシック"/>
        <family val="3"/>
      </rPr>
      <t>　円（送料含む）</t>
    </r>
  </si>
  <si>
    <t>（参加校作成　　→　　地方専門委員長に提出　　→　　大会事務局へ送付）</t>
  </si>
  <si>
    <t>印</t>
  </si>
  <si>
    <t>男子　四種競技　申し込み個票　（記入例）</t>
  </si>
  <si>
    <t>競技者氏名</t>
  </si>
  <si>
    <t>ﾌﾘｶﾞﾅ</t>
  </si>
  <si>
    <t>学校名</t>
  </si>
  <si>
    <t>種目</t>
  </si>
  <si>
    <t>110mH（風）</t>
  </si>
  <si>
    <t>400m</t>
  </si>
  <si>
    <t>資格</t>
  </si>
  <si>
    <t>最高
記録</t>
  </si>
  <si>
    <t>15.00</t>
  </si>
  <si>
    <t>10.00</t>
  </si>
  <si>
    <t>1.50</t>
  </si>
  <si>
    <t>得点</t>
  </si>
  <si>
    <t>※黄色の枠内は，自動計算されるようになっています。フィールドもピリオド「．」で入力してください</t>
  </si>
  <si>
    <r>
      <t>※400mで1分を超える記録は，</t>
    </r>
    <r>
      <rPr>
        <b/>
        <sz val="10"/>
        <color indexed="10"/>
        <rFont val="ＭＳ Ｐゴシック"/>
        <family val="3"/>
      </rPr>
      <t>「61．12」</t>
    </r>
    <r>
      <rPr>
        <sz val="10"/>
        <color indexed="10"/>
        <rFont val="ＭＳ Ｐゴシック"/>
        <family val="3"/>
      </rPr>
      <t>のように入力する。</t>
    </r>
  </si>
  <si>
    <t>ﾌﾘｶﾞﾅ</t>
  </si>
  <si>
    <t>400m</t>
  </si>
  <si>
    <t>400m</t>
  </si>
  <si>
    <t>ﾌﾘｶﾞﾅ</t>
  </si>
  <si>
    <t>100mH（風）</t>
  </si>
  <si>
    <t>200m（風）</t>
  </si>
  <si>
    <t>ﾌﾘｶﾞﾅ</t>
  </si>
  <si>
    <t>標準</t>
  </si>
  <si>
    <t>所属陸協</t>
  </si>
  <si>
    <t>石狩　太郎</t>
  </si>
  <si>
    <t>ｲｼｶﾘ　ﾀﾛｳ</t>
  </si>
  <si>
    <t xml:space="preserve"> 様式２—１ 男子　四種競技　申し込み個票</t>
  </si>
  <si>
    <t xml:space="preserve"> 様式２-２ 女子　四種競技　申し込み個票</t>
  </si>
  <si>
    <t>No</t>
  </si>
  <si>
    <t>リレー</t>
  </si>
  <si>
    <t>監督</t>
  </si>
  <si>
    <t>男子参加数</t>
  </si>
  <si>
    <t>女子参加数</t>
  </si>
  <si>
    <t>男子</t>
  </si>
  <si>
    <t>女子</t>
  </si>
  <si>
    <t>人数</t>
  </si>
  <si>
    <t>参加料</t>
  </si>
  <si>
    <t>NC代</t>
  </si>
  <si>
    <t>事前申込</t>
  </si>
  <si>
    <t>男子ﾅﾝﾊﾞｰ</t>
  </si>
  <si>
    <t>女子ﾅﾝﾊﾞｰ</t>
  </si>
  <si>
    <t>1種目</t>
  </si>
  <si>
    <t>2種目</t>
  </si>
  <si>
    <t>リレーのみ</t>
  </si>
  <si>
    <t>リレーのみ</t>
  </si>
  <si>
    <t>プロ</t>
  </si>
  <si>
    <t>ランキング</t>
  </si>
  <si>
    <t>記録集</t>
  </si>
  <si>
    <t>金額</t>
  </si>
  <si>
    <t>最小</t>
  </si>
  <si>
    <t>最大</t>
  </si>
  <si>
    <t>陸協</t>
  </si>
  <si>
    <t>市町村</t>
  </si>
  <si>
    <t>監督</t>
  </si>
  <si>
    <t>陸協</t>
  </si>
  <si>
    <t>学校</t>
  </si>
  <si>
    <t>～専門委員長の皆さま～
総括申込書に　「コピー ⇒ 値貼り付け」　をして利用してください</t>
  </si>
  <si>
    <t>←</t>
  </si>
  <si>
    <t>→</t>
  </si>
  <si>
    <t>道　央　太　朗</t>
  </si>
  <si>
    <t>ﾄﾞｳｵｳ ﾀﾛｳ</t>
  </si>
  <si>
    <t>⑥四種競技は、個票も忘れずに作成してください。</t>
  </si>
  <si>
    <t>⑤生年は西暦の下２ケタを記入</t>
  </si>
  <si>
    <t>⑧ファイル名を『○○中』として、保存したものを提出してください。</t>
  </si>
  <si>
    <r>
      <t>⑦入力後、A4用紙に</t>
    </r>
    <r>
      <rPr>
        <b/>
        <sz val="11"/>
        <rFont val="ＭＳ ゴシック"/>
        <family val="3"/>
      </rPr>
      <t>カラー印刷</t>
    </r>
    <r>
      <rPr>
        <sz val="11"/>
        <rFont val="ＭＳ Ｐ明朝"/>
        <family val="1"/>
      </rPr>
      <t>し、入力データとともに参加料を添えて地区専門委員長に提出してください。</t>
    </r>
  </si>
  <si>
    <t>２０１９　全道新人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</si>
</sst>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99999]####\-####;\(00\)\ ####\-####"/>
    <numFmt numFmtId="179" formatCode="[&lt;=999]000;[&lt;=9999]000\-00;000\-0000"/>
    <numFmt numFmtId="180" formatCode="0_);[Red]\(0\)"/>
    <numFmt numFmtId="181" formatCode="##.00"/>
    <numFmt numFmtId="182" formatCode="#,##0_);[Red]\(#,##0\)"/>
    <numFmt numFmtId="183" formatCode="#,##0_ ;[Red]\-#,##0\ "/>
    <numFmt numFmtId="184" formatCode="#,##0_ "/>
    <numFmt numFmtId="185" formatCode="#,##0.0_ "/>
    <numFmt numFmtId="186" formatCode="\+0.0;\-0.0;\ 0.0"/>
    <numFmt numFmtId="187" formatCode="#&quot;点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&quot; 点&quot;"/>
    <numFmt numFmtId="193" formatCode="#"/>
  </numFmts>
  <fonts count="10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HGPｺﾞｼｯｸE"/>
      <family val="3"/>
    </font>
    <font>
      <sz val="16"/>
      <name val="HGｺﾞｼｯｸE"/>
      <family val="3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sz val="22"/>
      <name val="HGPｺﾞｼｯｸE"/>
      <family val="3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HG丸ｺﾞｼｯｸM-PRO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Ｐ明朝"/>
      <family val="1"/>
    </font>
    <font>
      <sz val="14"/>
      <color indexed="10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color indexed="10"/>
      <name val="ＭＳ Ｐ明朝"/>
      <family val="1"/>
    </font>
    <font>
      <b/>
      <sz val="24"/>
      <name val="ＭＳ Ｐゴシック"/>
      <family val="3"/>
    </font>
    <font>
      <b/>
      <sz val="18"/>
      <name val="HG丸ｺﾞｼｯｸM-PRO"/>
      <family val="3"/>
    </font>
    <font>
      <b/>
      <sz val="9"/>
      <name val="ＭＳ Ｐゴシック"/>
      <family val="3"/>
    </font>
    <font>
      <sz val="36"/>
      <name val="ＭＳ Ｐ明朝"/>
      <family val="1"/>
    </font>
    <font>
      <b/>
      <sz val="16"/>
      <name val="ＭＳ Ｐ明朝"/>
      <family val="1"/>
    </font>
    <font>
      <sz val="15"/>
      <name val="ＭＳ 明朝"/>
      <family val="1"/>
    </font>
    <font>
      <b/>
      <sz val="10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HG丸ｺﾞｼｯｸM-PRO"/>
      <family val="3"/>
    </font>
    <font>
      <sz val="14"/>
      <color indexed="8"/>
      <name val="ＭＳ Ｐゴシック"/>
      <family val="3"/>
    </font>
    <font>
      <b/>
      <sz val="18"/>
      <color indexed="9"/>
      <name val="HG丸ｺﾞｼｯｸM-PRO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明朝"/>
      <family val="1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0"/>
      <name val="HG丸ｺﾞｼｯｸM-PRO"/>
      <family val="3"/>
    </font>
    <font>
      <sz val="14"/>
      <color theme="1"/>
      <name val="Calibri"/>
      <family val="3"/>
    </font>
    <font>
      <b/>
      <sz val="18"/>
      <color theme="0"/>
      <name val="HG丸ｺﾞｼｯｸM-PRO"/>
      <family val="3"/>
    </font>
    <font>
      <sz val="10"/>
      <color rgb="FFFF0000"/>
      <name val="ＭＳ Ｐゴシック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8"/>
      <name val="ＭＳ Ｐゴシック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dotted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 style="hair"/>
      <top style="hair"/>
      <bottom style="thin"/>
      <diagonal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center" vertical="top" shrinkToFi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 shrinkToFit="1"/>
      <protection/>
    </xf>
    <xf numFmtId="0" fontId="17" fillId="0" borderId="18" xfId="0" applyFont="1" applyBorder="1" applyAlignment="1" applyProtection="1">
      <alignment horizontal="center" vertical="center" shrinkToFit="1"/>
      <protection/>
    </xf>
    <xf numFmtId="0" fontId="17" fillId="0" borderId="19" xfId="0" applyFont="1" applyBorder="1" applyAlignment="1" applyProtection="1">
      <alignment horizontal="center" vertical="center" shrinkToFit="1"/>
      <protection/>
    </xf>
    <xf numFmtId="181" fontId="18" fillId="0" borderId="15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 shrinkToFit="1"/>
    </xf>
    <xf numFmtId="0" fontId="19" fillId="0" borderId="20" xfId="0" applyFont="1" applyBorder="1" applyAlignment="1" applyProtection="1">
      <alignment horizontal="distributed" vertical="center" shrinkToFit="1"/>
      <protection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 indent="1"/>
    </xf>
    <xf numFmtId="0" fontId="24" fillId="33" borderId="0" xfId="0" applyFont="1" applyFill="1" applyAlignment="1">
      <alignment horizontal="left" vertical="center" indent="1"/>
    </xf>
    <xf numFmtId="0" fontId="25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left" vertical="center" inden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6" fillId="33" borderId="0" xfId="0" applyFont="1" applyFill="1" applyAlignment="1">
      <alignment vertical="center"/>
    </xf>
    <xf numFmtId="0" fontId="27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3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22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/>
      <protection hidden="1"/>
    </xf>
    <xf numFmtId="0" fontId="21" fillId="0" borderId="24" xfId="0" applyFont="1" applyBorder="1" applyAlignment="1" applyProtection="1">
      <alignment vertical="center"/>
      <protection hidden="1"/>
    </xf>
    <xf numFmtId="0" fontId="21" fillId="0" borderId="15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horizontal="right" vertical="center"/>
      <protection hidden="1"/>
    </xf>
    <xf numFmtId="0" fontId="21" fillId="0" borderId="26" xfId="0" applyFont="1" applyBorder="1" applyAlignment="1" applyProtection="1">
      <alignment vertical="center"/>
      <protection hidden="1"/>
    </xf>
    <xf numFmtId="0" fontId="21" fillId="0" borderId="27" xfId="0" applyFont="1" applyBorder="1" applyAlignment="1" applyProtection="1">
      <alignment vertical="center"/>
      <protection hidden="1"/>
    </xf>
    <xf numFmtId="0" fontId="21" fillId="0" borderId="28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horizontal="right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184" fontId="0" fillId="0" borderId="13" xfId="51" applyNumberFormat="1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horizontal="right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 shrinkToFit="1"/>
      <protection hidden="1"/>
    </xf>
    <xf numFmtId="0" fontId="3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vertical="center"/>
      <protection locked="0"/>
    </xf>
    <xf numFmtId="49" fontId="10" fillId="0" borderId="31" xfId="0" applyNumberFormat="1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left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left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7" fillId="0" borderId="42" xfId="0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/>
    </xf>
    <xf numFmtId="49" fontId="10" fillId="0" borderId="33" xfId="0" applyNumberFormat="1" applyFont="1" applyFill="1" applyBorder="1" applyAlignment="1" applyProtection="1">
      <alignment horizontal="left" vertical="center"/>
      <protection locked="0"/>
    </xf>
    <xf numFmtId="49" fontId="10" fillId="0" borderId="36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hidden="1"/>
    </xf>
    <xf numFmtId="0" fontId="0" fillId="0" borderId="45" xfId="0" applyFont="1" applyBorder="1" applyAlignment="1" applyProtection="1">
      <alignment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vertical="center"/>
      <protection hidden="1"/>
    </xf>
    <xf numFmtId="0" fontId="0" fillId="0" borderId="47" xfId="0" applyFont="1" applyBorder="1" applyAlignment="1" applyProtection="1">
      <alignment vertical="top"/>
      <protection locked="0"/>
    </xf>
    <xf numFmtId="0" fontId="0" fillId="0" borderId="48" xfId="0" applyFont="1" applyBorder="1" applyAlignment="1" applyProtection="1">
      <alignment horizontal="center" vertical="center"/>
      <protection hidden="1"/>
    </xf>
    <xf numFmtId="0" fontId="35" fillId="0" borderId="0" xfId="0" applyFont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/>
      <protection hidden="1"/>
    </xf>
    <xf numFmtId="0" fontId="31" fillId="0" borderId="15" xfId="0" applyFont="1" applyFill="1" applyBorder="1" applyAlignment="1" applyProtection="1">
      <alignment horizontal="right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 vertical="center"/>
    </xf>
    <xf numFmtId="183" fontId="17" fillId="0" borderId="0" xfId="49" applyNumberFormat="1" applyFont="1" applyBorder="1" applyAlignment="1" applyProtection="1">
      <alignment vertical="center" shrinkToFit="1"/>
      <protection/>
    </xf>
    <xf numFmtId="0" fontId="16" fillId="0" borderId="0" xfId="0" applyFont="1" applyFill="1" applyBorder="1" applyAlignment="1">
      <alignment horizontal="distributed" vertical="center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40" fillId="0" borderId="0" xfId="62">
      <alignment/>
      <protection/>
    </xf>
    <xf numFmtId="0" fontId="40" fillId="0" borderId="0" xfId="62" applyFill="1">
      <alignment/>
      <protection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43" fillId="0" borderId="31" xfId="0" applyFont="1" applyFill="1" applyBorder="1" applyAlignment="1" applyProtection="1">
      <alignment vertical="center"/>
      <protection locked="0"/>
    </xf>
    <xf numFmtId="0" fontId="43" fillId="0" borderId="30" xfId="0" applyFont="1" applyFill="1" applyBorder="1" applyAlignment="1" applyProtection="1">
      <alignment horizontal="center" vertical="center"/>
      <protection locked="0"/>
    </xf>
    <xf numFmtId="49" fontId="43" fillId="0" borderId="31" xfId="0" applyNumberFormat="1" applyFont="1" applyFill="1" applyBorder="1" applyAlignment="1" applyProtection="1">
      <alignment horizontal="left" vertical="center"/>
      <protection locked="0"/>
    </xf>
    <xf numFmtId="0" fontId="43" fillId="0" borderId="37" xfId="0" applyFont="1" applyFill="1" applyBorder="1" applyAlignment="1" applyProtection="1">
      <alignment horizontal="left" vertical="center"/>
      <protection locked="0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14" fontId="20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43" fillId="0" borderId="33" xfId="0" applyFont="1" applyFill="1" applyBorder="1" applyAlignment="1" applyProtection="1">
      <alignment vertical="center"/>
      <protection locked="0"/>
    </xf>
    <xf numFmtId="0" fontId="43" fillId="0" borderId="32" xfId="0" applyFont="1" applyFill="1" applyBorder="1" applyAlignment="1" applyProtection="1">
      <alignment horizontal="center" vertical="center"/>
      <protection locked="0"/>
    </xf>
    <xf numFmtId="49" fontId="43" fillId="0" borderId="33" xfId="0" applyNumberFormat="1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43" fillId="0" borderId="36" xfId="0" applyFont="1" applyFill="1" applyBorder="1" applyAlignment="1" applyProtection="1">
      <alignment vertical="center"/>
      <protection locked="0"/>
    </xf>
    <xf numFmtId="0" fontId="43" fillId="0" borderId="35" xfId="0" applyFont="1" applyFill="1" applyBorder="1" applyAlignment="1" applyProtection="1">
      <alignment horizontal="center" vertical="center"/>
      <protection locked="0"/>
    </xf>
    <xf numFmtId="49" fontId="43" fillId="0" borderId="36" xfId="0" applyNumberFormat="1" applyFont="1" applyFill="1" applyBorder="1" applyAlignment="1" applyProtection="1">
      <alignment horizontal="left" vertical="center"/>
      <protection locked="0"/>
    </xf>
    <xf numFmtId="0" fontId="43" fillId="0" borderId="38" xfId="0" applyFont="1" applyFill="1" applyBorder="1" applyAlignment="1" applyProtection="1">
      <alignment horizontal="left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14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52" xfId="0" applyNumberFormat="1" applyFont="1" applyFill="1" applyBorder="1" applyAlignment="1" applyProtection="1">
      <alignment horizontal="center" vertical="center" shrinkToFit="1"/>
      <protection locked="0"/>
    </xf>
    <xf numFmtId="14" fontId="2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8" fillId="35" borderId="0" xfId="0" applyFont="1" applyFill="1" applyAlignment="1">
      <alignment horizontal="center" vertical="center"/>
    </xf>
    <xf numFmtId="0" fontId="98" fillId="0" borderId="0" xfId="0" applyFont="1" applyFill="1" applyAlignment="1">
      <alignment vertical="center"/>
    </xf>
    <xf numFmtId="0" fontId="81" fillId="0" borderId="0" xfId="63" applyFont="1">
      <alignment/>
      <protection/>
    </xf>
    <xf numFmtId="0" fontId="28" fillId="0" borderId="0" xfId="0" applyFont="1" applyFill="1" applyAlignment="1">
      <alignment horizontal="left" vertical="center"/>
    </xf>
    <xf numFmtId="0" fontId="99" fillId="0" borderId="53" xfId="63" applyFont="1" applyBorder="1" applyAlignment="1">
      <alignment horizontal="center" vertical="center"/>
      <protection/>
    </xf>
    <xf numFmtId="0" fontId="81" fillId="0" borderId="0" xfId="63" applyFont="1" applyBorder="1">
      <alignment/>
      <protection/>
    </xf>
    <xf numFmtId="0" fontId="99" fillId="0" borderId="54" xfId="63" applyFont="1" applyBorder="1" applyAlignment="1">
      <alignment horizontal="center" vertical="center" wrapText="1"/>
      <protection/>
    </xf>
    <xf numFmtId="0" fontId="99" fillId="0" borderId="54" xfId="63" applyFont="1" applyBorder="1" applyAlignment="1">
      <alignment horizontal="center" vertical="center"/>
      <protection/>
    </xf>
    <xf numFmtId="0" fontId="99" fillId="0" borderId="55" xfId="63" applyFont="1" applyBorder="1" applyAlignment="1">
      <alignment horizontal="center" vertical="center" wrapText="1"/>
      <protection/>
    </xf>
    <xf numFmtId="0" fontId="99" fillId="0" borderId="0" xfId="63" applyFont="1" applyBorder="1">
      <alignment/>
      <protection/>
    </xf>
    <xf numFmtId="0" fontId="99" fillId="0" borderId="24" xfId="63" applyFont="1" applyBorder="1">
      <alignment/>
      <protection/>
    </xf>
    <xf numFmtId="0" fontId="99" fillId="0" borderId="15" xfId="63" applyFont="1" applyBorder="1">
      <alignment/>
      <protection/>
    </xf>
    <xf numFmtId="0" fontId="99" fillId="0" borderId="25" xfId="63" applyFont="1" applyBorder="1">
      <alignment/>
      <protection/>
    </xf>
    <xf numFmtId="0" fontId="99" fillId="0" borderId="14" xfId="63" applyFont="1" applyBorder="1">
      <alignment/>
      <protection/>
    </xf>
    <xf numFmtId="0" fontId="99" fillId="0" borderId="56" xfId="63" applyFont="1" applyBorder="1">
      <alignment/>
      <protection/>
    </xf>
    <xf numFmtId="0" fontId="99" fillId="0" borderId="57" xfId="63" applyFont="1" applyBorder="1">
      <alignment/>
      <protection/>
    </xf>
    <xf numFmtId="0" fontId="99" fillId="0" borderId="13" xfId="63" applyFont="1" applyBorder="1">
      <alignment/>
      <protection/>
    </xf>
    <xf numFmtId="0" fontId="99" fillId="0" borderId="12" xfId="63" applyFont="1" applyBorder="1">
      <alignment/>
      <protection/>
    </xf>
    <xf numFmtId="0" fontId="100" fillId="35" borderId="24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37" fillId="0" borderId="26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>
      <alignment vertical="center"/>
    </xf>
    <xf numFmtId="0" fontId="33" fillId="0" borderId="15" xfId="0" applyFont="1" applyBorder="1" applyAlignment="1" applyProtection="1">
      <alignment vertical="center"/>
      <protection hidden="1"/>
    </xf>
    <xf numFmtId="0" fontId="33" fillId="0" borderId="22" xfId="0" applyFont="1" applyBorder="1" applyAlignment="1" applyProtection="1">
      <alignment vertical="center"/>
      <protection hidden="1"/>
    </xf>
    <xf numFmtId="184" fontId="32" fillId="0" borderId="15" xfId="51" applyNumberFormat="1" applyFont="1" applyBorder="1" applyAlignment="1" applyProtection="1">
      <alignment vertical="center"/>
      <protection hidden="1"/>
    </xf>
    <xf numFmtId="184" fontId="32" fillId="0" borderId="28" xfId="51" applyNumberFormat="1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36" borderId="10" xfId="0" applyNumberForma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9" fillId="39" borderId="27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22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5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top"/>
      <protection hidden="1"/>
    </xf>
    <xf numFmtId="0" fontId="40" fillId="40" borderId="0" xfId="62" applyFill="1">
      <alignment/>
      <protection/>
    </xf>
    <xf numFmtId="0" fontId="49" fillId="40" borderId="0" xfId="62" applyFont="1" applyFill="1">
      <alignment/>
      <protection/>
    </xf>
    <xf numFmtId="0" fontId="40" fillId="0" borderId="0" xfId="62" applyAlignment="1">
      <alignment horizontal="center" vertical="center"/>
      <protection/>
    </xf>
    <xf numFmtId="0" fontId="40" fillId="40" borderId="59" xfId="62" applyFill="1" applyBorder="1" applyAlignment="1">
      <alignment horizontal="center" vertical="center" shrinkToFit="1"/>
      <protection/>
    </xf>
    <xf numFmtId="0" fontId="40" fillId="0" borderId="0" xfId="62" applyFill="1" applyBorder="1" applyAlignment="1">
      <alignment vertical="center"/>
      <protection/>
    </xf>
    <xf numFmtId="0" fontId="36" fillId="40" borderId="60" xfId="62" applyFont="1" applyFill="1" applyBorder="1" applyAlignment="1">
      <alignment horizontal="center" vertical="center"/>
      <protection/>
    </xf>
    <xf numFmtId="0" fontId="40" fillId="40" borderId="53" xfId="62" applyFill="1" applyBorder="1" applyAlignment="1">
      <alignment horizontal="center" vertical="center"/>
      <protection/>
    </xf>
    <xf numFmtId="0" fontId="40" fillId="40" borderId="61" xfId="62" applyFill="1" applyBorder="1" applyAlignment="1">
      <alignment horizontal="center" vertical="center"/>
      <protection/>
    </xf>
    <xf numFmtId="0" fontId="40" fillId="0" borderId="0" xfId="62" applyFill="1" applyBorder="1" applyAlignment="1">
      <alignment horizontal="center" vertical="center"/>
      <protection/>
    </xf>
    <xf numFmtId="0" fontId="36" fillId="40" borderId="54" xfId="62" applyFont="1" applyFill="1" applyBorder="1" applyAlignment="1">
      <alignment horizontal="center" vertical="center" wrapText="1"/>
      <protection/>
    </xf>
    <xf numFmtId="0" fontId="36" fillId="40" borderId="62" xfId="62" applyNumberFormat="1" applyFont="1" applyFill="1" applyBorder="1" applyAlignment="1" applyProtection="1">
      <alignment horizontal="center" vertical="center"/>
      <protection locked="0"/>
    </xf>
    <xf numFmtId="186" fontId="36" fillId="40" borderId="63" xfId="62" applyNumberFormat="1" applyFont="1" applyFill="1" applyBorder="1" applyAlignment="1" applyProtection="1">
      <alignment horizontal="center" vertical="center"/>
      <protection locked="0"/>
    </xf>
    <xf numFmtId="187" fontId="40" fillId="0" borderId="0" xfId="62" applyNumberFormat="1" applyFill="1" applyBorder="1" applyAlignment="1">
      <alignment horizontal="right" vertical="center"/>
      <protection/>
    </xf>
    <xf numFmtId="0" fontId="40" fillId="40" borderId="64" xfId="62" applyFill="1" applyBorder="1" applyAlignment="1" applyProtection="1">
      <alignment horizontal="center" vertical="center"/>
      <protection locked="0"/>
    </xf>
    <xf numFmtId="0" fontId="101" fillId="41" borderId="0" xfId="62" applyFont="1" applyFill="1" applyAlignment="1">
      <alignment horizontal="left" indent="1"/>
      <protection/>
    </xf>
    <xf numFmtId="0" fontId="102" fillId="41" borderId="0" xfId="62" applyFont="1" applyFill="1" applyBorder="1" applyAlignment="1">
      <alignment vertical="center"/>
      <protection/>
    </xf>
    <xf numFmtId="0" fontId="103" fillId="41" borderId="0" xfId="62" applyFont="1" applyFill="1" applyBorder="1" applyAlignment="1">
      <alignment vertical="center" textRotation="255"/>
      <protection/>
    </xf>
    <xf numFmtId="0" fontId="104" fillId="41" borderId="0" xfId="62" applyFont="1" applyFill="1" applyBorder="1">
      <alignment/>
      <protection/>
    </xf>
    <xf numFmtId="49" fontId="104" fillId="41" borderId="0" xfId="62" applyNumberFormat="1" applyFont="1" applyFill="1" applyBorder="1" applyAlignment="1" applyProtection="1">
      <alignment vertical="center"/>
      <protection locked="0"/>
    </xf>
    <xf numFmtId="0" fontId="104" fillId="41" borderId="0" xfId="62" applyFont="1" applyFill="1" applyBorder="1" applyAlignment="1">
      <alignment vertical="center"/>
      <protection/>
    </xf>
    <xf numFmtId="187" fontId="104" fillId="41" borderId="0" xfId="62" applyNumberFormat="1" applyFont="1" applyFill="1" applyBorder="1" applyAlignment="1">
      <alignment vertical="center"/>
      <protection/>
    </xf>
    <xf numFmtId="49" fontId="104" fillId="41" borderId="0" xfId="62" applyNumberFormat="1" applyFont="1" applyFill="1" applyBorder="1" applyAlignment="1" applyProtection="1">
      <alignment horizontal="center" vertical="center"/>
      <protection locked="0"/>
    </xf>
    <xf numFmtId="0" fontId="103" fillId="41" borderId="0" xfId="62" applyFont="1" applyFill="1" applyBorder="1" applyAlignment="1">
      <alignment horizontal="center" vertical="center" textRotation="255"/>
      <protection/>
    </xf>
    <xf numFmtId="0" fontId="104" fillId="41" borderId="0" xfId="62" applyFont="1" applyFill="1" applyBorder="1" applyAlignment="1">
      <alignment horizontal="center" vertical="center"/>
      <protection/>
    </xf>
    <xf numFmtId="49" fontId="104" fillId="41" borderId="0" xfId="62" applyNumberFormat="1" applyFont="1" applyFill="1" applyBorder="1" applyAlignment="1">
      <alignment horizontal="center" vertical="center"/>
      <protection/>
    </xf>
    <xf numFmtId="0" fontId="104" fillId="41" borderId="0" xfId="62" applyFont="1" applyFill="1" applyBorder="1" applyAlignment="1">
      <alignment horizontal="right" vertical="center"/>
      <protection/>
    </xf>
    <xf numFmtId="187" fontId="104" fillId="41" borderId="0" xfId="62" applyNumberFormat="1" applyFont="1" applyFill="1" applyBorder="1" applyAlignment="1">
      <alignment horizontal="right" vertical="center"/>
      <protection/>
    </xf>
    <xf numFmtId="0" fontId="40" fillId="0" borderId="65" xfId="62" applyFill="1" applyBorder="1">
      <alignment/>
      <protection/>
    </xf>
    <xf numFmtId="0" fontId="40" fillId="0" borderId="0" xfId="62" applyFill="1" applyBorder="1">
      <alignment/>
      <protection/>
    </xf>
    <xf numFmtId="0" fontId="49" fillId="0" borderId="0" xfId="62" applyFont="1">
      <alignment/>
      <protection/>
    </xf>
    <xf numFmtId="0" fontId="49" fillId="0" borderId="0" xfId="62" applyFont="1" applyFill="1" applyBorder="1" applyAlignment="1">
      <alignment horizontal="left"/>
      <protection/>
    </xf>
    <xf numFmtId="0" fontId="40" fillId="0" borderId="59" xfId="62" applyFill="1" applyBorder="1" applyAlignment="1">
      <alignment horizontal="center" vertical="center" shrinkToFit="1"/>
      <protection/>
    </xf>
    <xf numFmtId="0" fontId="36" fillId="0" borderId="60" xfId="62" applyFont="1" applyFill="1" applyBorder="1" applyAlignment="1">
      <alignment horizontal="center" vertical="center"/>
      <protection/>
    </xf>
    <xf numFmtId="0" fontId="40" fillId="0" borderId="0" xfId="62" applyFont="1" applyFill="1" applyBorder="1" applyAlignment="1">
      <alignment horizontal="center" vertical="center"/>
      <protection/>
    </xf>
    <xf numFmtId="0" fontId="40" fillId="0" borderId="53" xfId="62" applyBorder="1" applyAlignment="1">
      <alignment horizontal="center" vertical="center"/>
      <protection/>
    </xf>
    <xf numFmtId="0" fontId="40" fillId="42" borderId="61" xfId="62" applyFill="1" applyBorder="1" applyAlignment="1">
      <alignment horizontal="center" vertical="center"/>
      <protection/>
    </xf>
    <xf numFmtId="0" fontId="40" fillId="42" borderId="54" xfId="62" applyFont="1" applyFill="1" applyBorder="1" applyAlignment="1">
      <alignment horizontal="center" vertical="center" wrapText="1"/>
      <protection/>
    </xf>
    <xf numFmtId="0" fontId="36" fillId="42" borderId="62" xfId="62" applyNumberFormat="1" applyFont="1" applyFill="1" applyBorder="1" applyAlignment="1" applyProtection="1">
      <alignment horizontal="center" vertical="center"/>
      <protection locked="0"/>
    </xf>
    <xf numFmtId="186" fontId="36" fillId="42" borderId="63" xfId="62" applyNumberFormat="1" applyFont="1" applyFill="1" applyBorder="1" applyAlignment="1" applyProtection="1">
      <alignment horizontal="center" vertical="center"/>
      <protection locked="0"/>
    </xf>
    <xf numFmtId="187" fontId="40" fillId="0" borderId="0" xfId="62" applyNumberFormat="1" applyFill="1" applyBorder="1" applyAlignment="1">
      <alignment horizontal="center" vertical="center"/>
      <protection/>
    </xf>
    <xf numFmtId="0" fontId="40" fillId="42" borderId="64" xfId="62" applyFill="1" applyBorder="1" applyAlignment="1" applyProtection="1">
      <alignment horizontal="center" vertical="center"/>
      <protection locked="0"/>
    </xf>
    <xf numFmtId="0" fontId="40" fillId="42" borderId="0" xfId="62" applyFill="1" applyBorder="1" applyAlignment="1" applyProtection="1">
      <alignment horizontal="center" vertical="center"/>
      <protection locked="0"/>
    </xf>
    <xf numFmtId="0" fontId="42" fillId="42" borderId="0" xfId="62" applyFont="1" applyFill="1" applyBorder="1" applyAlignment="1">
      <alignment vertical="center"/>
      <protection/>
    </xf>
    <xf numFmtId="0" fontId="36" fillId="42" borderId="0" xfId="62" applyFont="1" applyFill="1" applyBorder="1" applyAlignment="1">
      <alignment vertical="center" textRotation="255"/>
      <protection/>
    </xf>
    <xf numFmtId="0" fontId="40" fillId="0" borderId="0" xfId="62" applyBorder="1">
      <alignment/>
      <protection/>
    </xf>
    <xf numFmtId="0" fontId="40" fillId="43" borderId="0" xfId="62" applyFill="1" applyBorder="1">
      <alignment/>
      <protection/>
    </xf>
    <xf numFmtId="0" fontId="40" fillId="43" borderId="0" xfId="62" applyFill="1" applyBorder="1" applyAlignment="1">
      <alignment vertical="center"/>
      <protection/>
    </xf>
    <xf numFmtId="187" fontId="40" fillId="43" borderId="0" xfId="62" applyNumberFormat="1" applyFill="1" applyBorder="1" applyAlignment="1">
      <alignment vertical="center"/>
      <protection/>
    </xf>
    <xf numFmtId="187" fontId="40" fillId="0" borderId="0" xfId="62" applyNumberFormat="1" applyFill="1" applyBorder="1" applyAlignment="1">
      <alignment vertical="center"/>
      <protection/>
    </xf>
    <xf numFmtId="0" fontId="40" fillId="42" borderId="65" xfId="62" applyFill="1" applyBorder="1">
      <alignment/>
      <protection/>
    </xf>
    <xf numFmtId="0" fontId="49" fillId="0" borderId="0" xfId="62" applyFont="1" applyFill="1">
      <alignment/>
      <protection/>
    </xf>
    <xf numFmtId="0" fontId="40" fillId="0" borderId="0" xfId="62" applyFill="1" applyBorder="1" applyAlignment="1" applyProtection="1">
      <alignment horizontal="center" vertical="center"/>
      <protection locked="0"/>
    </xf>
    <xf numFmtId="0" fontId="49" fillId="44" borderId="0" xfId="62" applyFont="1" applyFill="1">
      <alignment/>
      <protection/>
    </xf>
    <xf numFmtId="0" fontId="51" fillId="0" borderId="0" xfId="62" applyFont="1" applyFill="1" applyBorder="1" applyAlignment="1" applyProtection="1">
      <alignment horizontal="center" vertical="center"/>
      <protection locked="0"/>
    </xf>
    <xf numFmtId="2" fontId="36" fillId="0" borderId="26" xfId="62" applyNumberFormat="1" applyFont="1" applyBorder="1" applyAlignment="1">
      <alignment vertical="center"/>
      <protection/>
    </xf>
    <xf numFmtId="187" fontId="51" fillId="0" borderId="0" xfId="62" applyNumberFormat="1" applyFont="1" applyFill="1" applyBorder="1" applyAlignment="1">
      <alignment horizontal="right" vertical="center"/>
      <protection/>
    </xf>
    <xf numFmtId="49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40" fillId="34" borderId="10" xfId="0" applyFont="1" applyFill="1" applyBorder="1" applyAlignment="1">
      <alignment horizontal="center" vertical="center" shrinkToFit="1"/>
    </xf>
    <xf numFmtId="0" fontId="40" fillId="0" borderId="14" xfId="0" applyFont="1" applyFill="1" applyBorder="1" applyAlignment="1">
      <alignment horizontal="center" vertical="center" shrinkToFit="1"/>
    </xf>
    <xf numFmtId="0" fontId="40" fillId="34" borderId="24" xfId="0" applyFont="1" applyFill="1" applyBorder="1" applyAlignment="1">
      <alignment horizontal="center" vertical="center" shrinkToFit="1"/>
    </xf>
    <xf numFmtId="0" fontId="40" fillId="34" borderId="23" xfId="0" applyFont="1" applyFill="1" applyBorder="1" applyAlignment="1">
      <alignment horizontal="center" vertical="center" shrinkToFit="1"/>
    </xf>
    <xf numFmtId="0" fontId="40" fillId="34" borderId="26" xfId="0" applyFont="1" applyFill="1" applyBorder="1" applyAlignment="1">
      <alignment horizontal="center" vertical="center" shrinkToFit="1"/>
    </xf>
    <xf numFmtId="0" fontId="40" fillId="34" borderId="66" xfId="0" applyFont="1" applyFill="1" applyBorder="1" applyAlignment="1">
      <alignment horizontal="center" vertical="center" shrinkToFit="1"/>
    </xf>
    <xf numFmtId="0" fontId="40" fillId="34" borderId="67" xfId="0" applyFont="1" applyFill="1" applyBorder="1" applyAlignment="1">
      <alignment horizontal="center" vertical="center" shrinkToFit="1"/>
    </xf>
    <xf numFmtId="0" fontId="40" fillId="34" borderId="49" xfId="0" applyFont="1" applyFill="1" applyBorder="1" applyAlignment="1">
      <alignment horizontal="center" vertical="center" shrinkToFit="1"/>
    </xf>
    <xf numFmtId="0" fontId="40" fillId="34" borderId="68" xfId="0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 shrinkToFit="1"/>
    </xf>
    <xf numFmtId="0" fontId="40" fillId="34" borderId="69" xfId="0" applyFont="1" applyFill="1" applyBorder="1" applyAlignment="1">
      <alignment horizontal="center" vertical="center" shrinkToFit="1"/>
    </xf>
    <xf numFmtId="0" fontId="40" fillId="34" borderId="0" xfId="0" applyFont="1" applyFill="1" applyBorder="1" applyAlignment="1">
      <alignment horizontal="center" vertical="center" shrinkToFit="1"/>
    </xf>
    <xf numFmtId="0" fontId="40" fillId="34" borderId="70" xfId="0" applyFont="1" applyFill="1" applyBorder="1" applyAlignment="1">
      <alignment horizontal="center" vertical="center" shrinkToFit="1"/>
    </xf>
    <xf numFmtId="0" fontId="40" fillId="34" borderId="14" xfId="0" applyFont="1" applyFill="1" applyBorder="1" applyAlignment="1">
      <alignment horizontal="center" vertical="center" shrinkToFit="1"/>
    </xf>
    <xf numFmtId="0" fontId="40" fillId="34" borderId="71" xfId="0" applyFont="1" applyFill="1" applyBorder="1" applyAlignment="1">
      <alignment horizontal="center" vertical="center" shrinkToFit="1"/>
    </xf>
    <xf numFmtId="0" fontId="0" fillId="38" borderId="10" xfId="0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8" borderId="10" xfId="0" applyFill="1" applyBorder="1" applyAlignment="1">
      <alignment horizontal="left" vertical="center"/>
    </xf>
    <xf numFmtId="0" fontId="40" fillId="0" borderId="0" xfId="0" applyFont="1" applyFill="1" applyAlignment="1">
      <alignment horizontal="center" vertical="center" shrinkToFit="1"/>
    </xf>
    <xf numFmtId="0" fontId="0" fillId="38" borderId="23" xfId="0" applyFill="1" applyBorder="1" applyAlignment="1">
      <alignment vertical="center"/>
    </xf>
    <xf numFmtId="0" fontId="0" fillId="38" borderId="68" xfId="0" applyFill="1" applyBorder="1" applyAlignment="1">
      <alignment vertical="center"/>
    </xf>
    <xf numFmtId="0" fontId="0" fillId="38" borderId="71" xfId="0" applyFill="1" applyBorder="1" applyAlignment="1">
      <alignment vertical="center"/>
    </xf>
    <xf numFmtId="0" fontId="0" fillId="38" borderId="23" xfId="0" applyFill="1" applyBorder="1" applyAlignment="1">
      <alignment vertical="center"/>
    </xf>
    <xf numFmtId="0" fontId="0" fillId="38" borderId="26" xfId="0" applyFill="1" applyBorder="1" applyAlignment="1">
      <alignment vertical="center"/>
    </xf>
    <xf numFmtId="0" fontId="0" fillId="45" borderId="72" xfId="0" applyFill="1" applyBorder="1" applyAlignment="1">
      <alignment vertical="center"/>
    </xf>
    <xf numFmtId="0" fontId="0" fillId="45" borderId="22" xfId="0" applyFill="1" applyBorder="1" applyAlignment="1">
      <alignment vertical="center"/>
    </xf>
    <xf numFmtId="0" fontId="0" fillId="45" borderId="73" xfId="0" applyFill="1" applyBorder="1" applyAlignment="1">
      <alignment vertical="center"/>
    </xf>
    <xf numFmtId="182" fontId="0" fillId="45" borderId="23" xfId="0" applyNumberFormat="1" applyFill="1" applyBorder="1" applyAlignment="1">
      <alignment vertical="center"/>
    </xf>
    <xf numFmtId="0" fontId="0" fillId="45" borderId="26" xfId="0" applyFill="1" applyBorder="1" applyAlignment="1">
      <alignment vertical="center"/>
    </xf>
    <xf numFmtId="182" fontId="0" fillId="45" borderId="26" xfId="0" applyNumberFormat="1" applyFill="1" applyBorder="1" applyAlignment="1">
      <alignment vertical="center"/>
    </xf>
    <xf numFmtId="3" fontId="22" fillId="45" borderId="7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56" xfId="0" applyFont="1" applyFill="1" applyBorder="1" applyAlignment="1">
      <alignment horizontal="center" vertical="center" shrinkToFit="1"/>
    </xf>
    <xf numFmtId="49" fontId="0" fillId="38" borderId="10" xfId="0" applyNumberFormat="1" applyFill="1" applyBorder="1" applyAlignment="1">
      <alignment vertical="center"/>
    </xf>
    <xf numFmtId="0" fontId="0" fillId="7" borderId="24" xfId="0" applyFill="1" applyBorder="1" applyAlignment="1">
      <alignment vertical="center" wrapText="1"/>
    </xf>
    <xf numFmtId="0" fontId="0" fillId="7" borderId="25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56" xfId="0" applyFill="1" applyBorder="1" applyAlignment="1">
      <alignment vertical="center"/>
    </xf>
    <xf numFmtId="0" fontId="34" fillId="7" borderId="14" xfId="0" applyFont="1" applyFill="1" applyBorder="1" applyAlignment="1">
      <alignment vertical="center"/>
    </xf>
    <xf numFmtId="0" fontId="34" fillId="7" borderId="56" xfId="0" applyFont="1" applyFill="1" applyBorder="1" applyAlignment="1">
      <alignment horizontal="right" vertical="center"/>
    </xf>
    <xf numFmtId="183" fontId="17" fillId="0" borderId="74" xfId="49" applyNumberFormat="1" applyFont="1" applyBorder="1" applyAlignment="1" applyProtection="1">
      <alignment vertical="center" shrinkToFit="1"/>
      <protection/>
    </xf>
    <xf numFmtId="183" fontId="17" fillId="0" borderId="75" xfId="49" applyNumberFormat="1" applyFont="1" applyBorder="1" applyAlignment="1" applyProtection="1">
      <alignment vertical="center" shrinkToFit="1"/>
      <protection/>
    </xf>
    <xf numFmtId="49" fontId="47" fillId="0" borderId="66" xfId="0" applyNumberFormat="1" applyFont="1" applyBorder="1" applyAlignment="1">
      <alignment horizontal="center" vertical="center" shrinkToFit="1"/>
    </xf>
    <xf numFmtId="49" fontId="47" fillId="0" borderId="67" xfId="0" applyNumberFormat="1" applyFont="1" applyBorder="1" applyAlignment="1">
      <alignment horizontal="center" vertical="center" shrinkToFit="1"/>
    </xf>
    <xf numFmtId="49" fontId="47" fillId="0" borderId="49" xfId="0" applyNumberFormat="1" applyFont="1" applyBorder="1" applyAlignment="1">
      <alignment horizontal="center" vertical="center" shrinkToFit="1"/>
    </xf>
    <xf numFmtId="49" fontId="47" fillId="0" borderId="69" xfId="0" applyNumberFormat="1" applyFont="1" applyBorder="1" applyAlignment="1">
      <alignment horizontal="center" vertical="center" shrinkToFit="1"/>
    </xf>
    <xf numFmtId="49" fontId="47" fillId="0" borderId="0" xfId="0" applyNumberFormat="1" applyFont="1" applyBorder="1" applyAlignment="1">
      <alignment horizontal="center" vertical="center" shrinkToFit="1"/>
    </xf>
    <xf numFmtId="49" fontId="47" fillId="0" borderId="70" xfId="0" applyNumberFormat="1" applyFont="1" applyBorder="1" applyAlignment="1">
      <alignment horizontal="center" vertical="center" shrinkToFit="1"/>
    </xf>
    <xf numFmtId="49" fontId="47" fillId="0" borderId="76" xfId="0" applyNumberFormat="1" applyFont="1" applyBorder="1" applyAlignment="1">
      <alignment horizontal="center" vertical="center" shrinkToFit="1"/>
    </xf>
    <xf numFmtId="49" fontId="47" fillId="0" borderId="77" xfId="0" applyNumberFormat="1" applyFont="1" applyBorder="1" applyAlignment="1">
      <alignment horizontal="center" vertical="center" shrinkToFit="1"/>
    </xf>
    <xf numFmtId="49" fontId="47" fillId="0" borderId="78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top"/>
    </xf>
    <xf numFmtId="0" fontId="11" fillId="0" borderId="70" xfId="0" applyFont="1" applyBorder="1" applyAlignment="1">
      <alignment horizontal="center" vertical="top"/>
    </xf>
    <xf numFmtId="183" fontId="17" fillId="0" borderId="79" xfId="49" applyNumberFormat="1" applyFont="1" applyBorder="1" applyAlignment="1" applyProtection="1">
      <alignment vertical="center" shrinkToFit="1"/>
      <protection/>
    </xf>
    <xf numFmtId="183" fontId="17" fillId="0" borderId="40" xfId="49" applyNumberFormat="1" applyFont="1" applyBorder="1" applyAlignment="1" applyProtection="1">
      <alignment vertical="center" shrinkToFit="1"/>
      <protection/>
    </xf>
    <xf numFmtId="0" fontId="37" fillId="0" borderId="26" xfId="0" applyFont="1" applyBorder="1" applyAlignment="1" applyProtection="1">
      <alignment horizontal="center" vertical="center" shrinkToFit="1"/>
      <protection locked="0"/>
    </xf>
    <xf numFmtId="0" fontId="37" fillId="0" borderId="2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right" vertical="center"/>
    </xf>
    <xf numFmtId="0" fontId="1" fillId="0" borderId="70" xfId="0" applyFont="1" applyBorder="1" applyAlignment="1">
      <alignment horizontal="right" vertical="center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183" fontId="17" fillId="0" borderId="22" xfId="49" applyNumberFormat="1" applyFont="1" applyBorder="1" applyAlignment="1" applyProtection="1">
      <alignment vertical="center" shrinkToFit="1"/>
      <protection/>
    </xf>
    <xf numFmtId="183" fontId="17" fillId="0" borderId="23" xfId="49" applyNumberFormat="1" applyFont="1" applyBorder="1" applyAlignment="1" applyProtection="1">
      <alignment vertical="center" shrinkToFit="1"/>
      <protection/>
    </xf>
    <xf numFmtId="0" fontId="37" fillId="0" borderId="26" xfId="0" applyFont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183" fontId="17" fillId="0" borderId="80" xfId="49" applyNumberFormat="1" applyFont="1" applyBorder="1" applyAlignment="1" applyProtection="1">
      <alignment vertical="center" shrinkToFit="1"/>
      <protection/>
    </xf>
    <xf numFmtId="183" fontId="17" fillId="0" borderId="41" xfId="49" applyNumberFormat="1" applyFont="1" applyBorder="1" applyAlignment="1" applyProtection="1">
      <alignment vertical="center" shrinkToFit="1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47" fillId="0" borderId="67" xfId="0" applyNumberFormat="1" applyFont="1" applyBorder="1" applyAlignment="1">
      <alignment horizontal="center" vertical="center" shrinkToFit="1"/>
    </xf>
    <xf numFmtId="0" fontId="47" fillId="0" borderId="49" xfId="0" applyNumberFormat="1" applyFont="1" applyBorder="1" applyAlignment="1">
      <alignment horizontal="center" vertical="center" shrinkToFit="1"/>
    </xf>
    <xf numFmtId="0" fontId="47" fillId="0" borderId="69" xfId="0" applyNumberFormat="1" applyFont="1" applyBorder="1" applyAlignment="1">
      <alignment horizontal="center" vertical="center" shrinkToFit="1"/>
    </xf>
    <xf numFmtId="0" fontId="47" fillId="0" borderId="0" xfId="0" applyNumberFormat="1" applyFont="1" applyBorder="1" applyAlignment="1">
      <alignment horizontal="center" vertical="center" shrinkToFit="1"/>
    </xf>
    <xf numFmtId="0" fontId="47" fillId="0" borderId="70" xfId="0" applyNumberFormat="1" applyFont="1" applyBorder="1" applyAlignment="1">
      <alignment horizontal="center" vertical="center" shrinkToFit="1"/>
    </xf>
    <xf numFmtId="0" fontId="47" fillId="0" borderId="76" xfId="0" applyNumberFormat="1" applyFont="1" applyBorder="1" applyAlignment="1">
      <alignment horizontal="center" vertical="center" shrinkToFit="1"/>
    </xf>
    <xf numFmtId="0" fontId="47" fillId="0" borderId="77" xfId="0" applyNumberFormat="1" applyFont="1" applyBorder="1" applyAlignment="1">
      <alignment horizontal="center" vertical="center" shrinkToFit="1"/>
    </xf>
    <xf numFmtId="0" fontId="47" fillId="0" borderId="78" xfId="0" applyNumberFormat="1" applyFont="1" applyBorder="1" applyAlignment="1">
      <alignment horizontal="center" vertical="center" shrinkToFit="1"/>
    </xf>
    <xf numFmtId="0" fontId="0" fillId="37" borderId="10" xfId="0" applyFill="1" applyBorder="1" applyAlignment="1">
      <alignment horizontal="center" vertical="center"/>
    </xf>
    <xf numFmtId="49" fontId="40" fillId="42" borderId="0" xfId="62" applyNumberFormat="1" applyFill="1" applyBorder="1" applyAlignment="1" applyProtection="1">
      <alignment horizontal="center" vertical="center"/>
      <protection locked="0"/>
    </xf>
    <xf numFmtId="49" fontId="36" fillId="42" borderId="10" xfId="62" applyNumberFormat="1" applyFont="1" applyFill="1" applyBorder="1" applyAlignment="1" applyProtection="1">
      <alignment horizontal="center" vertical="center"/>
      <protection locked="0"/>
    </xf>
    <xf numFmtId="192" fontId="36" fillId="40" borderId="24" xfId="62" applyNumberFormat="1" applyFont="1" applyFill="1" applyBorder="1" applyAlignment="1">
      <alignment horizontal="right" indent="1"/>
      <protection/>
    </xf>
    <xf numFmtId="192" fontId="36" fillId="40" borderId="25" xfId="62" applyNumberFormat="1" applyFont="1" applyFill="1" applyBorder="1" applyAlignment="1">
      <alignment horizontal="right" indent="1"/>
      <protection/>
    </xf>
    <xf numFmtId="187" fontId="36" fillId="40" borderId="81" xfId="62" applyNumberFormat="1" applyFont="1" applyFill="1" applyBorder="1" applyAlignment="1">
      <alignment horizontal="center" vertical="center" wrapText="1"/>
      <protection/>
    </xf>
    <xf numFmtId="187" fontId="36" fillId="40" borderId="82" xfId="62" applyNumberFormat="1" applyFont="1" applyFill="1" applyBorder="1" applyAlignment="1">
      <alignment horizontal="center" vertical="center" wrapText="1"/>
      <protection/>
    </xf>
    <xf numFmtId="0" fontId="51" fillId="40" borderId="83" xfId="62" applyFont="1" applyFill="1" applyBorder="1" applyAlignment="1">
      <alignment horizontal="center" vertical="center"/>
      <protection/>
    </xf>
    <xf numFmtId="0" fontId="36" fillId="40" borderId="84" xfId="62" applyFont="1" applyFill="1" applyBorder="1">
      <alignment/>
      <protection/>
    </xf>
    <xf numFmtId="0" fontId="36" fillId="40" borderId="85" xfId="62" applyFont="1" applyFill="1" applyBorder="1">
      <alignment/>
      <protection/>
    </xf>
    <xf numFmtId="0" fontId="36" fillId="0" borderId="86" xfId="62" applyFont="1" applyFill="1" applyBorder="1" applyAlignment="1">
      <alignment horizontal="center" vertical="center"/>
      <protection/>
    </xf>
    <xf numFmtId="0" fontId="36" fillId="0" borderId="60" xfId="62" applyFont="1" applyFill="1" applyBorder="1" applyAlignment="1">
      <alignment horizontal="center" vertical="center"/>
      <protection/>
    </xf>
    <xf numFmtId="193" fontId="36" fillId="0" borderId="60" xfId="62" applyNumberFormat="1" applyFont="1" applyFill="1" applyBorder="1" applyAlignment="1">
      <alignment horizontal="center" vertical="center"/>
      <protection/>
    </xf>
    <xf numFmtId="193" fontId="36" fillId="0" borderId="87" xfId="62" applyNumberFormat="1" applyFont="1" applyFill="1" applyBorder="1" applyAlignment="1">
      <alignment horizontal="center" vertical="center"/>
      <protection/>
    </xf>
    <xf numFmtId="0" fontId="40" fillId="0" borderId="88" xfId="62" applyBorder="1" applyAlignment="1">
      <alignment horizontal="center" vertical="center"/>
      <protection/>
    </xf>
    <xf numFmtId="0" fontId="40" fillId="42" borderId="88" xfId="62" applyFill="1" applyBorder="1" applyAlignment="1">
      <alignment horizontal="center" vertical="center"/>
      <protection/>
    </xf>
    <xf numFmtId="0" fontId="40" fillId="0" borderId="89" xfId="62" applyFill="1" applyBorder="1" applyAlignment="1">
      <alignment horizontal="center" vertical="center"/>
      <protection/>
    </xf>
    <xf numFmtId="0" fontId="40" fillId="0" borderId="59" xfId="62" applyFill="1" applyBorder="1" applyAlignment="1">
      <alignment horizontal="center" vertical="center"/>
      <protection/>
    </xf>
    <xf numFmtId="0" fontId="40" fillId="0" borderId="59" xfId="62" applyFont="1" applyFill="1" applyBorder="1" applyAlignment="1">
      <alignment horizontal="center" vertical="center"/>
      <protection/>
    </xf>
    <xf numFmtId="0" fontId="40" fillId="0" borderId="90" xfId="62" applyFill="1" applyBorder="1" applyAlignment="1">
      <alignment horizontal="center" vertical="center"/>
      <protection/>
    </xf>
    <xf numFmtId="0" fontId="36" fillId="0" borderId="10" xfId="62" applyFont="1" applyBorder="1" applyAlignment="1">
      <alignment horizontal="center" vertical="center"/>
      <protection/>
    </xf>
    <xf numFmtId="192" fontId="36" fillId="40" borderId="83" xfId="62" applyNumberFormat="1" applyFont="1" applyFill="1" applyBorder="1" applyAlignment="1">
      <alignment horizontal="center" vertical="center"/>
      <protection/>
    </xf>
    <xf numFmtId="0" fontId="40" fillId="40" borderId="91" xfId="62" applyFill="1" applyBorder="1" applyAlignment="1">
      <alignment horizontal="center" vertical="center"/>
      <protection/>
    </xf>
    <xf numFmtId="0" fontId="40" fillId="40" borderId="92" xfId="62" applyFill="1" applyBorder="1" applyAlignment="1">
      <alignment horizontal="center" vertical="center"/>
      <protection/>
    </xf>
    <xf numFmtId="0" fontId="40" fillId="40" borderId="88" xfId="62" applyFill="1" applyBorder="1" applyAlignment="1">
      <alignment horizontal="center" vertical="center"/>
      <protection/>
    </xf>
    <xf numFmtId="49" fontId="36" fillId="40" borderId="10" xfId="62" applyNumberFormat="1" applyFont="1" applyFill="1" applyBorder="1" applyAlignment="1" applyProtection="1">
      <alignment horizontal="center" vertical="center"/>
      <protection locked="0"/>
    </xf>
    <xf numFmtId="0" fontId="36" fillId="40" borderId="10" xfId="62" applyFont="1" applyFill="1" applyBorder="1" applyAlignment="1">
      <alignment horizontal="center" vertical="center"/>
      <protection/>
    </xf>
    <xf numFmtId="192" fontId="36" fillId="40" borderId="24" xfId="62" applyNumberFormat="1" applyFont="1" applyFill="1" applyBorder="1" applyAlignment="1">
      <alignment horizontal="center"/>
      <protection/>
    </xf>
    <xf numFmtId="192" fontId="36" fillId="40" borderId="25" xfId="62" applyNumberFormat="1" applyFont="1" applyFill="1" applyBorder="1" applyAlignment="1">
      <alignment horizontal="center"/>
      <protection/>
    </xf>
    <xf numFmtId="0" fontId="40" fillId="40" borderId="89" xfId="62" applyFill="1" applyBorder="1" applyAlignment="1">
      <alignment horizontal="center" vertical="center"/>
      <protection/>
    </xf>
    <xf numFmtId="0" fontId="40" fillId="40" borderId="59" xfId="62" applyFill="1" applyBorder="1" applyAlignment="1">
      <alignment horizontal="center" vertical="center"/>
      <protection/>
    </xf>
    <xf numFmtId="0" fontId="40" fillId="40" borderId="59" xfId="62" applyFont="1" applyFill="1" applyBorder="1" applyAlignment="1">
      <alignment horizontal="center" vertical="center"/>
      <protection/>
    </xf>
    <xf numFmtId="0" fontId="40" fillId="40" borderId="90" xfId="62" applyFill="1" applyBorder="1" applyAlignment="1">
      <alignment horizontal="center" vertical="center"/>
      <protection/>
    </xf>
    <xf numFmtId="0" fontId="36" fillId="40" borderId="86" xfId="62" applyFont="1" applyFill="1" applyBorder="1" applyAlignment="1">
      <alignment horizontal="center" vertical="center"/>
      <protection/>
    </xf>
    <xf numFmtId="0" fontId="36" fillId="40" borderId="60" xfId="62" applyFont="1" applyFill="1" applyBorder="1" applyAlignment="1">
      <alignment horizontal="center" vertical="center"/>
      <protection/>
    </xf>
    <xf numFmtId="0" fontId="36" fillId="40" borderId="60" xfId="62" applyNumberFormat="1" applyFont="1" applyFill="1" applyBorder="1" applyAlignment="1">
      <alignment horizontal="center" vertical="center"/>
      <protection/>
    </xf>
    <xf numFmtId="0" fontId="36" fillId="40" borderId="87" xfId="62" applyFont="1" applyFill="1" applyBorder="1" applyAlignment="1">
      <alignment horizontal="center" vertical="center"/>
      <protection/>
    </xf>
    <xf numFmtId="0" fontId="21" fillId="0" borderId="26" xfId="0" applyFont="1" applyBorder="1" applyAlignment="1" applyProtection="1">
      <alignment horizontal="distributed" vertical="center"/>
      <protection hidden="1"/>
    </xf>
    <xf numFmtId="0" fontId="21" fillId="0" borderId="23" xfId="0" applyFont="1" applyBorder="1" applyAlignment="1" applyProtection="1">
      <alignment horizontal="distributed" vertical="center"/>
      <protection hidden="1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right" vertical="center"/>
      <protection hidden="1"/>
    </xf>
    <xf numFmtId="0" fontId="29" fillId="0" borderId="0" xfId="0" applyFont="1" applyAlignment="1" applyProtection="1">
      <alignment horizontal="center" vertical="top"/>
      <protection hidden="1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93" xfId="0" applyFont="1" applyBorder="1" applyAlignment="1" applyProtection="1">
      <alignment vertical="center"/>
      <protection locked="0"/>
    </xf>
    <xf numFmtId="0" fontId="0" fillId="0" borderId="94" xfId="0" applyFont="1" applyBorder="1" applyAlignment="1" applyProtection="1">
      <alignment horizontal="center" vertical="center"/>
      <protection hidden="1" locked="0"/>
    </xf>
    <xf numFmtId="0" fontId="0" fillId="0" borderId="95" xfId="0" applyFont="1" applyBorder="1" applyAlignment="1" applyProtection="1">
      <alignment horizontal="center" vertical="center"/>
      <protection hidden="1" locked="0"/>
    </xf>
    <xf numFmtId="0" fontId="0" fillId="0" borderId="72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96" xfId="0" applyFont="1" applyBorder="1" applyAlignment="1" applyProtection="1">
      <alignment horizontal="center" vertical="center"/>
      <protection hidden="1" locked="0"/>
    </xf>
    <xf numFmtId="0" fontId="0" fillId="0" borderId="28" xfId="0" applyFont="1" applyBorder="1" applyAlignment="1" applyProtection="1">
      <alignment horizontal="center" vertical="center"/>
      <protection hidden="1" locked="0"/>
    </xf>
    <xf numFmtId="0" fontId="21" fillId="0" borderId="57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34" fillId="0" borderId="13" xfId="0" applyFont="1" applyBorder="1" applyAlignment="1" applyProtection="1">
      <alignment horizontal="center" vertical="center"/>
      <protection locked="0"/>
    </xf>
    <xf numFmtId="0" fontId="99" fillId="0" borderId="55" xfId="63" applyFont="1" applyBorder="1" applyAlignment="1">
      <alignment horizontal="center" vertical="center" wrapText="1"/>
      <protection/>
    </xf>
    <xf numFmtId="0" fontId="99" fillId="0" borderId="97" xfId="63" applyFont="1" applyBorder="1" applyAlignment="1">
      <alignment horizontal="center" vertical="center" wrapText="1"/>
      <protection/>
    </xf>
    <xf numFmtId="0" fontId="105" fillId="0" borderId="24" xfId="63" applyFont="1" applyBorder="1" applyAlignment="1">
      <alignment horizontal="center" vertical="center"/>
      <protection/>
    </xf>
    <xf numFmtId="0" fontId="105" fillId="0" borderId="15" xfId="63" applyFont="1" applyBorder="1" applyAlignment="1">
      <alignment horizontal="center" vertical="center"/>
      <protection/>
    </xf>
    <xf numFmtId="0" fontId="105" fillId="0" borderId="50" xfId="63" applyFont="1" applyBorder="1" applyAlignment="1">
      <alignment horizontal="center" vertical="center"/>
      <protection/>
    </xf>
    <xf numFmtId="0" fontId="105" fillId="0" borderId="84" xfId="63" applyFont="1" applyBorder="1" applyAlignment="1">
      <alignment horizontal="center" vertical="center"/>
      <protection/>
    </xf>
    <xf numFmtId="0" fontId="105" fillId="0" borderId="77" xfId="63" applyFont="1" applyBorder="1" applyAlignment="1">
      <alignment horizontal="center" vertical="center"/>
      <protection/>
    </xf>
    <xf numFmtId="0" fontId="105" fillId="0" borderId="78" xfId="63" applyFont="1" applyBorder="1" applyAlignment="1">
      <alignment horizontal="center" vertical="center"/>
      <protection/>
    </xf>
    <xf numFmtId="0" fontId="99" fillId="0" borderId="13" xfId="63" applyFont="1" applyBorder="1" applyAlignment="1">
      <alignment horizontal="left"/>
      <protection/>
    </xf>
    <xf numFmtId="0" fontId="45" fillId="0" borderId="0" xfId="0" applyFont="1" applyBorder="1" applyAlignment="1">
      <alignment horizontal="center" vertical="center"/>
    </xf>
    <xf numFmtId="0" fontId="44" fillId="0" borderId="0" xfId="63" applyFont="1" applyAlignment="1">
      <alignment horizontal="center"/>
      <protection/>
    </xf>
    <xf numFmtId="0" fontId="106" fillId="0" borderId="88" xfId="63" applyFont="1" applyBorder="1" applyAlignment="1">
      <alignment horizontal="center" vertical="center"/>
      <protection/>
    </xf>
    <xf numFmtId="0" fontId="106" fillId="0" borderId="61" xfId="63" applyFont="1" applyBorder="1" applyAlignment="1">
      <alignment horizontal="center" vertical="center"/>
      <protection/>
    </xf>
    <xf numFmtId="0" fontId="106" fillId="0" borderId="10" xfId="63" applyFont="1" applyBorder="1" applyAlignment="1">
      <alignment horizontal="center" vertical="center"/>
      <protection/>
    </xf>
    <xf numFmtId="0" fontId="106" fillId="0" borderId="98" xfId="63" applyFont="1" applyBorder="1" applyAlignment="1">
      <alignment horizontal="center" vertical="center"/>
      <protection/>
    </xf>
    <xf numFmtId="0" fontId="106" fillId="0" borderId="10" xfId="63" applyFont="1" applyBorder="1" applyAlignment="1">
      <alignment horizontal="center"/>
      <protection/>
    </xf>
    <xf numFmtId="0" fontId="106" fillId="0" borderId="98" xfId="63" applyFont="1" applyBorder="1" applyAlignment="1">
      <alignment horizontal="center"/>
      <protection/>
    </xf>
    <xf numFmtId="0" fontId="106" fillId="0" borderId="26" xfId="63" applyFont="1" applyBorder="1" applyAlignment="1">
      <alignment horizontal="center"/>
      <protection/>
    </xf>
    <xf numFmtId="0" fontId="106" fillId="0" borderId="22" xfId="63" applyFont="1" applyBorder="1" applyAlignment="1">
      <alignment horizontal="center"/>
      <protection/>
    </xf>
    <xf numFmtId="0" fontId="106" fillId="0" borderId="73" xfId="63" applyFont="1" applyBorder="1" applyAlignment="1">
      <alignment horizontal="center"/>
      <protection/>
    </xf>
    <xf numFmtId="0" fontId="0" fillId="7" borderId="15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40" fillId="34" borderId="99" xfId="0" applyFont="1" applyFill="1" applyBorder="1" applyAlignment="1">
      <alignment horizontal="center" vertical="center" shrinkToFit="1"/>
    </xf>
    <xf numFmtId="0" fontId="40" fillId="34" borderId="22" xfId="0" applyFont="1" applyFill="1" applyBorder="1" applyAlignment="1">
      <alignment horizontal="center" vertical="center" shrinkToFit="1"/>
    </xf>
    <xf numFmtId="0" fontId="40" fillId="34" borderId="23" xfId="0" applyFont="1" applyFill="1" applyBorder="1" applyAlignment="1">
      <alignment horizontal="center" vertical="center" shrinkToFit="1"/>
    </xf>
    <xf numFmtId="0" fontId="40" fillId="34" borderId="26" xfId="0" applyFont="1" applyFill="1" applyBorder="1" applyAlignment="1">
      <alignment horizontal="center" vertical="center" shrinkToFit="1"/>
    </xf>
    <xf numFmtId="0" fontId="40" fillId="34" borderId="25" xfId="0" applyFont="1" applyFill="1" applyBorder="1" applyAlignment="1">
      <alignment horizontal="center" vertical="center" shrinkToFit="1"/>
    </xf>
    <xf numFmtId="0" fontId="40" fillId="34" borderId="12" xfId="0" applyFont="1" applyFill="1" applyBorder="1" applyAlignment="1">
      <alignment horizontal="center" vertical="center" shrinkToFit="1"/>
    </xf>
    <xf numFmtId="0" fontId="40" fillId="34" borderId="58" xfId="0" applyFont="1" applyFill="1" applyBorder="1" applyAlignment="1">
      <alignment horizontal="center" vertical="center" wrapText="1" shrinkToFit="1"/>
    </xf>
    <xf numFmtId="0" fontId="40" fillId="34" borderId="20" xfId="0" applyFont="1" applyFill="1" applyBorder="1" applyAlignment="1">
      <alignment horizontal="center" vertical="center" wrapText="1" shrinkToFit="1"/>
    </xf>
    <xf numFmtId="0" fontId="40" fillId="34" borderId="100" xfId="0" applyFont="1" applyFill="1" applyBorder="1" applyAlignment="1">
      <alignment horizontal="center" vertical="center" shrinkToFit="1"/>
    </xf>
    <xf numFmtId="0" fontId="40" fillId="34" borderId="15" xfId="0" applyFont="1" applyFill="1" applyBorder="1" applyAlignment="1">
      <alignment horizontal="center" vertical="center" shrinkToFit="1"/>
    </xf>
    <xf numFmtId="0" fontId="40" fillId="34" borderId="101" xfId="0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shrinkToFit="1"/>
    </xf>
    <xf numFmtId="0" fontId="40" fillId="34" borderId="10" xfId="0" applyFont="1" applyFill="1" applyBorder="1" applyAlignment="1">
      <alignment horizontal="left" vertical="center" shrinkToFit="1"/>
    </xf>
    <xf numFmtId="0" fontId="40" fillId="34" borderId="10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40" fillId="34" borderId="58" xfId="0" applyFont="1" applyFill="1" applyBorder="1" applyAlignment="1">
      <alignment horizontal="center" vertical="center" shrinkToFit="1"/>
    </xf>
    <xf numFmtId="0" fontId="40" fillId="34" borderId="20" xfId="0" applyFont="1" applyFill="1" applyBorder="1" applyAlignment="1">
      <alignment horizontal="center" vertical="center" shrinkToFit="1"/>
    </xf>
    <xf numFmtId="0" fontId="40" fillId="34" borderId="24" xfId="0" applyFont="1" applyFill="1" applyBorder="1" applyAlignment="1">
      <alignment horizontal="center" vertical="center" shrinkToFit="1"/>
    </xf>
    <xf numFmtId="0" fontId="40" fillId="34" borderId="57" xfId="0" applyFont="1" applyFill="1" applyBorder="1" applyAlignment="1">
      <alignment horizontal="center" vertical="center" shrinkToFit="1"/>
    </xf>
    <xf numFmtId="0" fontId="40" fillId="34" borderId="102" xfId="0" applyFont="1" applyFill="1" applyBorder="1" applyAlignment="1">
      <alignment horizontal="center" vertical="center" shrinkToFit="1"/>
    </xf>
    <xf numFmtId="0" fontId="40" fillId="34" borderId="103" xfId="0" applyFont="1" applyFill="1" applyBorder="1" applyAlignment="1">
      <alignment horizontal="center" vertical="center" shrinkToFit="1"/>
    </xf>
    <xf numFmtId="0" fontId="22" fillId="34" borderId="58" xfId="0" applyFont="1" applyFill="1" applyBorder="1" applyAlignment="1" applyProtection="1">
      <alignment horizontal="center" vertical="center" shrinkToFit="1"/>
      <protection hidden="1"/>
    </xf>
    <xf numFmtId="0" fontId="22" fillId="34" borderId="20" xfId="0" applyFont="1" applyFill="1" applyBorder="1" applyAlignment="1" applyProtection="1">
      <alignment horizontal="center" vertical="center" shrinkToFit="1"/>
      <protection hidden="1"/>
    </xf>
    <xf numFmtId="0" fontId="22" fillId="34" borderId="26" xfId="0" applyFont="1" applyFill="1" applyBorder="1" applyAlignment="1" applyProtection="1">
      <alignment horizontal="center" vertical="center" shrinkToFit="1"/>
      <protection hidden="1"/>
    </xf>
    <xf numFmtId="0" fontId="22" fillId="34" borderId="23" xfId="0" applyFont="1" applyFill="1" applyBorder="1" applyAlignment="1" applyProtection="1">
      <alignment horizontal="center" vertical="center" shrinkToFit="1"/>
      <protection hidden="1"/>
    </xf>
    <xf numFmtId="0" fontId="48" fillId="0" borderId="10" xfId="0" applyFont="1" applyBorder="1" applyAlignment="1">
      <alignment horizontal="center" vertical="center" shrinkToFit="1"/>
    </xf>
    <xf numFmtId="41" fontId="1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104" xfId="0" applyNumberFormat="1" applyFont="1" applyBorder="1" applyAlignment="1">
      <alignment horizontal="center" vertical="center" shrinkToFit="1"/>
    </xf>
    <xf numFmtId="0" fontId="15" fillId="0" borderId="105" xfId="0" applyNumberFormat="1" applyFont="1" applyBorder="1" applyAlignment="1">
      <alignment horizontal="center" vertical="center" shrinkToFit="1"/>
    </xf>
    <xf numFmtId="41" fontId="9" fillId="0" borderId="10" xfId="0" applyNumberFormat="1" applyFont="1" applyBorder="1" applyAlignment="1">
      <alignment horizontal="center" vertical="center"/>
    </xf>
    <xf numFmtId="0" fontId="22" fillId="34" borderId="10" xfId="0" applyFont="1" applyFill="1" applyBorder="1" applyAlignment="1" applyProtection="1">
      <alignment horizontal="center" vertical="center" shrinkToFit="1"/>
      <protection hidden="1"/>
    </xf>
    <xf numFmtId="0" fontId="0" fillId="38" borderId="10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76" fillId="46" borderId="26" xfId="0" applyFont="1" applyFill="1" applyBorder="1" applyAlignment="1">
      <alignment horizontal="center" vertical="center"/>
    </xf>
    <xf numFmtId="0" fontId="77" fillId="46" borderId="106" xfId="0" applyFont="1" applyFill="1" applyBorder="1" applyAlignment="1">
      <alignment horizontal="center" vertical="center" wrapText="1"/>
    </xf>
    <xf numFmtId="0" fontId="76" fillId="46" borderId="107" xfId="0" applyFont="1" applyFill="1" applyBorder="1" applyAlignment="1">
      <alignment horizontal="center" vertical="center"/>
    </xf>
    <xf numFmtId="0" fontId="76" fillId="46" borderId="108" xfId="0" applyFont="1" applyFill="1" applyBorder="1" applyAlignment="1">
      <alignment horizontal="center" vertical="center"/>
    </xf>
    <xf numFmtId="0" fontId="76" fillId="46" borderId="109" xfId="0" applyFont="1" applyFill="1" applyBorder="1" applyAlignment="1">
      <alignment horizontal="center" vertical="center"/>
    </xf>
    <xf numFmtId="0" fontId="76" fillId="46" borderId="106" xfId="0" applyFont="1" applyFill="1" applyBorder="1" applyAlignment="1">
      <alignment horizontal="center" vertical="center"/>
    </xf>
    <xf numFmtId="0" fontId="76" fillId="46" borderId="109" xfId="0" applyFont="1" applyFill="1" applyBorder="1" applyAlignment="1">
      <alignment horizontal="center" vertical="center" wrapText="1"/>
    </xf>
    <xf numFmtId="0" fontId="76" fillId="46" borderId="108" xfId="0" applyFont="1" applyFill="1" applyBorder="1" applyAlignment="1">
      <alignment horizontal="center" vertical="center" wrapText="1"/>
    </xf>
    <xf numFmtId="0" fontId="76" fillId="46" borderId="110" xfId="0" applyFont="1" applyFill="1" applyBorder="1" applyAlignment="1">
      <alignment horizontal="center" vertical="center" textRotation="255"/>
    </xf>
    <xf numFmtId="0" fontId="76" fillId="46" borderId="23" xfId="0" applyFont="1" applyFill="1" applyBorder="1" applyAlignment="1">
      <alignment horizontal="center" vertical="center" wrapText="1"/>
    </xf>
    <xf numFmtId="0" fontId="76" fillId="46" borderId="10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/>
    </xf>
    <xf numFmtId="0" fontId="32" fillId="46" borderId="10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 wrapText="1"/>
    </xf>
    <xf numFmtId="0" fontId="32" fillId="46" borderId="26" xfId="0" applyFont="1" applyFill="1" applyBorder="1" applyAlignment="1">
      <alignment horizontal="center" vertical="center"/>
    </xf>
    <xf numFmtId="0" fontId="76" fillId="44" borderId="26" xfId="0" applyFont="1" applyFill="1" applyBorder="1" applyAlignment="1">
      <alignment horizontal="center" vertical="center"/>
    </xf>
    <xf numFmtId="0" fontId="77" fillId="44" borderId="106" xfId="0" applyFont="1" applyFill="1" applyBorder="1" applyAlignment="1">
      <alignment horizontal="center" vertical="center" wrapText="1"/>
    </xf>
    <xf numFmtId="0" fontId="76" fillId="44" borderId="107" xfId="0" applyFont="1" applyFill="1" applyBorder="1" applyAlignment="1">
      <alignment horizontal="center" vertical="center"/>
    </xf>
    <xf numFmtId="0" fontId="76" fillId="44" borderId="108" xfId="0" applyFont="1" applyFill="1" applyBorder="1" applyAlignment="1">
      <alignment horizontal="center" vertical="center"/>
    </xf>
    <xf numFmtId="0" fontId="76" fillId="44" borderId="109" xfId="0" applyFont="1" applyFill="1" applyBorder="1" applyAlignment="1">
      <alignment horizontal="center" vertical="center"/>
    </xf>
    <xf numFmtId="0" fontId="76" fillId="44" borderId="106" xfId="0" applyFont="1" applyFill="1" applyBorder="1" applyAlignment="1">
      <alignment horizontal="center" vertical="center"/>
    </xf>
    <xf numFmtId="0" fontId="76" fillId="44" borderId="109" xfId="0" applyFont="1" applyFill="1" applyBorder="1" applyAlignment="1">
      <alignment horizontal="center" vertical="center" wrapText="1"/>
    </xf>
    <xf numFmtId="0" fontId="76" fillId="44" borderId="108" xfId="0" applyFont="1" applyFill="1" applyBorder="1" applyAlignment="1">
      <alignment horizontal="center" vertical="center" wrapText="1"/>
    </xf>
    <xf numFmtId="0" fontId="76" fillId="44" borderId="110" xfId="0" applyFont="1" applyFill="1" applyBorder="1" applyAlignment="1">
      <alignment horizontal="center" vertical="center" textRotation="255"/>
    </xf>
    <xf numFmtId="0" fontId="76" fillId="44" borderId="23" xfId="0" applyFont="1" applyFill="1" applyBorder="1" applyAlignment="1">
      <alignment horizontal="center" vertical="center" wrapText="1"/>
    </xf>
    <xf numFmtId="0" fontId="76" fillId="44" borderId="10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 wrapText="1"/>
    </xf>
    <xf numFmtId="0" fontId="32" fillId="44" borderId="26" xfId="0" applyFont="1" applyFill="1" applyBorder="1" applyAlignment="1">
      <alignment horizontal="center" vertical="center"/>
    </xf>
    <xf numFmtId="0" fontId="78" fillId="44" borderId="106" xfId="0" applyFont="1" applyFill="1" applyBorder="1" applyAlignment="1">
      <alignment horizontal="left" vertical="center" shrinkToFit="1"/>
    </xf>
    <xf numFmtId="0" fontId="78" fillId="44" borderId="109" xfId="0" applyFont="1" applyFill="1" applyBorder="1" applyAlignment="1">
      <alignment horizontal="center" vertical="center" wrapText="1" shrinkToFit="1"/>
    </xf>
    <xf numFmtId="0" fontId="78" fillId="44" borderId="107" xfId="0" applyFont="1" applyFill="1" applyBorder="1" applyAlignment="1">
      <alignment horizontal="center" vertical="center" wrapText="1" shrinkToFit="1"/>
    </xf>
    <xf numFmtId="0" fontId="78" fillId="44" borderId="108" xfId="0" applyFont="1" applyFill="1" applyBorder="1" applyAlignment="1">
      <alignment horizontal="distributed" vertical="center"/>
    </xf>
    <xf numFmtId="181" fontId="78" fillId="44" borderId="109" xfId="0" applyNumberFormat="1" applyFont="1" applyFill="1" applyBorder="1" applyAlignment="1">
      <alignment horizontal="distributed" vertical="center"/>
    </xf>
    <xf numFmtId="181" fontId="78" fillId="44" borderId="111" xfId="0" applyNumberFormat="1" applyFont="1" applyFill="1" applyBorder="1" applyAlignment="1">
      <alignment horizontal="center" vertical="center" shrinkToFit="1"/>
    </xf>
    <xf numFmtId="3" fontId="79" fillId="44" borderId="112" xfId="0" applyNumberFormat="1" applyFont="1" applyFill="1" applyBorder="1" applyAlignment="1" applyProtection="1">
      <alignment horizontal="center" vertical="center" shrinkToFit="1"/>
      <protection/>
    </xf>
    <xf numFmtId="3" fontId="79" fillId="44" borderId="113" xfId="0" applyNumberFormat="1" applyFont="1" applyFill="1" applyBorder="1" applyAlignment="1" applyProtection="1">
      <alignment horizontal="center" vertical="center" shrinkToFit="1"/>
      <protection/>
    </xf>
    <xf numFmtId="182" fontId="79" fillId="44" borderId="114" xfId="0" applyNumberFormat="1" applyFont="1" applyFill="1" applyBorder="1" applyAlignment="1" applyProtection="1">
      <alignment horizontal="right" vertical="center" shrinkToFit="1"/>
      <protection/>
    </xf>
    <xf numFmtId="181" fontId="78" fillId="44" borderId="32" xfId="0" applyNumberFormat="1" applyFont="1" applyFill="1" applyBorder="1" applyAlignment="1">
      <alignment horizontal="center" vertical="center" shrinkToFit="1"/>
    </xf>
    <xf numFmtId="3" fontId="79" fillId="44" borderId="115" xfId="0" applyNumberFormat="1" applyFont="1" applyFill="1" applyBorder="1" applyAlignment="1" applyProtection="1">
      <alignment horizontal="center" vertical="center" shrinkToFit="1"/>
      <protection/>
    </xf>
    <xf numFmtId="3" fontId="79" fillId="44" borderId="116" xfId="0" applyNumberFormat="1" applyFont="1" applyFill="1" applyBorder="1" applyAlignment="1" applyProtection="1">
      <alignment horizontal="center" vertical="center" shrinkToFit="1"/>
      <protection/>
    </xf>
    <xf numFmtId="182" fontId="79" fillId="44" borderId="115" xfId="0" applyNumberFormat="1" applyFont="1" applyFill="1" applyBorder="1" applyAlignment="1" applyProtection="1">
      <alignment horizontal="right" vertical="center" shrinkToFit="1"/>
      <protection/>
    </xf>
    <xf numFmtId="0" fontId="79" fillId="44" borderId="115" xfId="0" applyFont="1" applyFill="1" applyBorder="1" applyAlignment="1" applyProtection="1">
      <alignment horizontal="center" vertical="center" shrinkToFit="1"/>
      <protection/>
    </xf>
    <xf numFmtId="0" fontId="79" fillId="44" borderId="116" xfId="0" applyFont="1" applyFill="1" applyBorder="1" applyAlignment="1" applyProtection="1">
      <alignment horizontal="center" vertical="center" shrinkToFit="1"/>
      <protection/>
    </xf>
    <xf numFmtId="182" fontId="79" fillId="44" borderId="117" xfId="0" applyNumberFormat="1" applyFont="1" applyFill="1" applyBorder="1" applyAlignment="1" applyProtection="1">
      <alignment horizontal="right" vertical="center" shrinkToFit="1"/>
      <protection/>
    </xf>
    <xf numFmtId="181" fontId="78" fillId="44" borderId="35" xfId="0" applyNumberFormat="1" applyFont="1" applyFill="1" applyBorder="1" applyAlignment="1">
      <alignment horizontal="center" vertical="center" shrinkToFit="1"/>
    </xf>
    <xf numFmtId="3" fontId="79" fillId="44" borderId="118" xfId="0" applyNumberFormat="1" applyFont="1" applyFill="1" applyBorder="1" applyAlignment="1" applyProtection="1">
      <alignment horizontal="center" vertical="center" shrinkToFit="1"/>
      <protection/>
    </xf>
    <xf numFmtId="3" fontId="79" fillId="44" borderId="119" xfId="0" applyNumberFormat="1" applyFont="1" applyFill="1" applyBorder="1" applyAlignment="1" applyProtection="1">
      <alignment horizontal="center" vertical="center" shrinkToFit="1"/>
      <protection/>
    </xf>
    <xf numFmtId="182" fontId="79" fillId="44" borderId="120" xfId="0" applyNumberFormat="1" applyFont="1" applyFill="1" applyBorder="1" applyAlignment="1" applyProtection="1">
      <alignment horizontal="right" vertical="center" shrinkToFit="1"/>
      <protection/>
    </xf>
    <xf numFmtId="0" fontId="78" fillId="44" borderId="10" xfId="0" applyFont="1" applyFill="1" applyBorder="1" applyAlignment="1">
      <alignment horizontal="distributed" vertical="center"/>
    </xf>
    <xf numFmtId="0" fontId="78" fillId="44" borderId="22" xfId="0" applyFont="1" applyFill="1" applyBorder="1" applyAlignment="1">
      <alignment horizontal="distributed" vertical="center"/>
    </xf>
    <xf numFmtId="0" fontId="78" fillId="44" borderId="23" xfId="0" applyFont="1" applyFill="1" applyBorder="1" applyAlignment="1">
      <alignment horizontal="distributed" vertical="center"/>
    </xf>
    <xf numFmtId="0" fontId="78" fillId="46" borderId="106" xfId="0" applyFont="1" applyFill="1" applyBorder="1" applyAlignment="1">
      <alignment horizontal="left" vertical="center" shrinkToFit="1"/>
    </xf>
    <xf numFmtId="0" fontId="78" fillId="46" borderId="109" xfId="0" applyFont="1" applyFill="1" applyBorder="1" applyAlignment="1">
      <alignment horizontal="center" vertical="center" wrapText="1" shrinkToFit="1"/>
    </xf>
    <xf numFmtId="0" fontId="78" fillId="46" borderId="107" xfId="0" applyFont="1" applyFill="1" applyBorder="1" applyAlignment="1">
      <alignment horizontal="center" vertical="center" wrapText="1" shrinkToFit="1"/>
    </xf>
    <xf numFmtId="0" fontId="78" fillId="46" borderId="108" xfId="0" applyFont="1" applyFill="1" applyBorder="1" applyAlignment="1">
      <alignment horizontal="distributed" vertical="center"/>
    </xf>
    <xf numFmtId="181" fontId="78" fillId="46" borderId="109" xfId="0" applyNumberFormat="1" applyFont="1" applyFill="1" applyBorder="1" applyAlignment="1">
      <alignment horizontal="distributed" vertical="center"/>
    </xf>
    <xf numFmtId="0" fontId="78" fillId="46" borderId="10" xfId="0" applyFont="1" applyFill="1" applyBorder="1" applyAlignment="1">
      <alignment horizontal="distributed" vertical="center"/>
    </xf>
    <xf numFmtId="0" fontId="78" fillId="46" borderId="22" xfId="0" applyFont="1" applyFill="1" applyBorder="1" applyAlignment="1">
      <alignment horizontal="distributed" vertical="center"/>
    </xf>
    <xf numFmtId="0" fontId="78" fillId="46" borderId="23" xfId="0" applyFont="1" applyFill="1" applyBorder="1" applyAlignment="1">
      <alignment horizontal="distributed" vertical="center"/>
    </xf>
    <xf numFmtId="181" fontId="78" fillId="46" borderId="111" xfId="0" applyNumberFormat="1" applyFont="1" applyFill="1" applyBorder="1" applyAlignment="1">
      <alignment horizontal="center" vertical="center" shrinkToFit="1"/>
    </xf>
    <xf numFmtId="3" fontId="79" fillId="46" borderId="112" xfId="0" applyNumberFormat="1" applyFont="1" applyFill="1" applyBorder="1" applyAlignment="1" applyProtection="1">
      <alignment horizontal="center" vertical="center" shrinkToFit="1"/>
      <protection/>
    </xf>
    <xf numFmtId="3" fontId="79" fillId="46" borderId="113" xfId="0" applyNumberFormat="1" applyFont="1" applyFill="1" applyBorder="1" applyAlignment="1" applyProtection="1">
      <alignment horizontal="center" vertical="center" shrinkToFit="1"/>
      <protection/>
    </xf>
    <xf numFmtId="182" fontId="79" fillId="46" borderId="114" xfId="0" applyNumberFormat="1" applyFont="1" applyFill="1" applyBorder="1" applyAlignment="1" applyProtection="1">
      <alignment horizontal="right" vertical="center" shrinkToFit="1"/>
      <protection/>
    </xf>
    <xf numFmtId="181" fontId="78" fillId="46" borderId="32" xfId="0" applyNumberFormat="1" applyFont="1" applyFill="1" applyBorder="1" applyAlignment="1">
      <alignment horizontal="center" vertical="center" shrinkToFit="1"/>
    </xf>
    <xf numFmtId="3" fontId="79" fillId="46" borderId="115" xfId="0" applyNumberFormat="1" applyFont="1" applyFill="1" applyBorder="1" applyAlignment="1" applyProtection="1">
      <alignment horizontal="center" vertical="center" shrinkToFit="1"/>
      <protection/>
    </xf>
    <xf numFmtId="3" fontId="79" fillId="46" borderId="116" xfId="0" applyNumberFormat="1" applyFont="1" applyFill="1" applyBorder="1" applyAlignment="1" applyProtection="1">
      <alignment horizontal="center" vertical="center" shrinkToFit="1"/>
      <protection/>
    </xf>
    <xf numFmtId="182" fontId="79" fillId="46" borderId="115" xfId="0" applyNumberFormat="1" applyFont="1" applyFill="1" applyBorder="1" applyAlignment="1" applyProtection="1">
      <alignment horizontal="right" vertical="center" shrinkToFit="1"/>
      <protection/>
    </xf>
    <xf numFmtId="0" fontId="79" fillId="46" borderId="115" xfId="0" applyFont="1" applyFill="1" applyBorder="1" applyAlignment="1" applyProtection="1">
      <alignment horizontal="center" vertical="center" shrinkToFit="1"/>
      <protection/>
    </xf>
    <xf numFmtId="0" fontId="79" fillId="46" borderId="116" xfId="0" applyFont="1" applyFill="1" applyBorder="1" applyAlignment="1" applyProtection="1">
      <alignment horizontal="center" vertical="center" shrinkToFit="1"/>
      <protection/>
    </xf>
    <xf numFmtId="182" fontId="79" fillId="46" borderId="117" xfId="0" applyNumberFormat="1" applyFont="1" applyFill="1" applyBorder="1" applyAlignment="1" applyProtection="1">
      <alignment horizontal="right" vertical="center" shrinkToFit="1"/>
      <protection/>
    </xf>
    <xf numFmtId="181" fontId="78" fillId="46" borderId="35" xfId="0" applyNumberFormat="1" applyFont="1" applyFill="1" applyBorder="1" applyAlignment="1">
      <alignment horizontal="center" vertical="center" shrinkToFit="1"/>
    </xf>
    <xf numFmtId="3" fontId="79" fillId="46" borderId="118" xfId="0" applyNumberFormat="1" applyFont="1" applyFill="1" applyBorder="1" applyAlignment="1" applyProtection="1">
      <alignment horizontal="center" vertical="center" shrinkToFit="1"/>
      <protection/>
    </xf>
    <xf numFmtId="3" fontId="79" fillId="46" borderId="119" xfId="0" applyNumberFormat="1" applyFont="1" applyFill="1" applyBorder="1" applyAlignment="1" applyProtection="1">
      <alignment horizontal="center" vertical="center" shrinkToFit="1"/>
      <protection/>
    </xf>
    <xf numFmtId="182" fontId="79" fillId="46" borderId="120" xfId="0" applyNumberFormat="1" applyFont="1" applyFill="1" applyBorder="1" applyAlignment="1" applyProtection="1">
      <alignment horizontal="right" vertical="center" shrinkToFit="1"/>
      <protection/>
    </xf>
    <xf numFmtId="0" fontId="78" fillId="46" borderId="57" xfId="0" applyFont="1" applyFill="1" applyBorder="1" applyAlignment="1">
      <alignment horizontal="center" vertical="center" shrinkToFit="1"/>
    </xf>
    <xf numFmtId="0" fontId="78" fillId="44" borderId="57" xfId="0" applyFont="1" applyFill="1" applyBorder="1" applyAlignment="1">
      <alignment horizontal="center" vertical="center" shrinkToFit="1"/>
    </xf>
    <xf numFmtId="0" fontId="77" fillId="39" borderId="121" xfId="0" applyFont="1" applyFill="1" applyBorder="1" applyAlignment="1">
      <alignment horizontal="center" vertical="center" wrapText="1"/>
    </xf>
    <xf numFmtId="0" fontId="76" fillId="39" borderId="122" xfId="0" applyFont="1" applyFill="1" applyBorder="1" applyAlignment="1">
      <alignment horizontal="center" vertical="center"/>
    </xf>
    <xf numFmtId="0" fontId="76" fillId="39" borderId="123" xfId="0" applyFont="1" applyFill="1" applyBorder="1" applyAlignment="1">
      <alignment vertical="center"/>
    </xf>
    <xf numFmtId="0" fontId="76" fillId="39" borderId="123" xfId="0" applyFont="1" applyFill="1" applyBorder="1" applyAlignment="1">
      <alignment horizontal="center" vertical="center"/>
    </xf>
    <xf numFmtId="0" fontId="76" fillId="39" borderId="124" xfId="0" applyFont="1" applyFill="1" applyBorder="1" applyAlignment="1">
      <alignment horizontal="center" vertical="center"/>
    </xf>
    <xf numFmtId="0" fontId="76" fillId="39" borderId="121" xfId="0" applyFont="1" applyFill="1" applyBorder="1" applyAlignment="1">
      <alignment horizontal="center" vertical="center"/>
    </xf>
    <xf numFmtId="49" fontId="76" fillId="39" borderId="123" xfId="0" applyNumberFormat="1" applyFont="1" applyFill="1" applyBorder="1" applyAlignment="1">
      <alignment horizontal="center" vertical="center"/>
    </xf>
    <xf numFmtId="0" fontId="76" fillId="39" borderId="125" xfId="0" applyFont="1" applyFill="1" applyBorder="1" applyAlignment="1">
      <alignment horizontal="center" vertical="center"/>
    </xf>
    <xf numFmtId="49" fontId="76" fillId="39" borderId="124" xfId="0" applyNumberFormat="1" applyFont="1" applyFill="1" applyBorder="1" applyAlignment="1">
      <alignment horizontal="center" vertical="center" wrapText="1"/>
    </xf>
    <xf numFmtId="0" fontId="76" fillId="39" borderId="29" xfId="0" applyFont="1" applyFill="1" applyBorder="1" applyAlignment="1">
      <alignment horizontal="center" vertical="center" wrapText="1"/>
    </xf>
    <xf numFmtId="49" fontId="76" fillId="39" borderId="126" xfId="0" applyNumberFormat="1" applyFont="1" applyFill="1" applyBorder="1" applyAlignment="1">
      <alignment horizontal="center" vertical="center" shrinkToFit="1"/>
    </xf>
    <xf numFmtId="0" fontId="80" fillId="39" borderId="122" xfId="0" applyFont="1" applyFill="1" applyBorder="1" applyAlignment="1">
      <alignment horizontal="center" vertical="center"/>
    </xf>
    <xf numFmtId="0" fontId="80" fillId="39" borderId="123" xfId="0" applyFont="1" applyFill="1" applyBorder="1" applyAlignment="1">
      <alignment vertical="center"/>
    </xf>
    <xf numFmtId="0" fontId="80" fillId="39" borderId="123" xfId="0" applyFont="1" applyFill="1" applyBorder="1" applyAlignment="1">
      <alignment horizontal="center" vertical="center"/>
    </xf>
    <xf numFmtId="0" fontId="80" fillId="39" borderId="124" xfId="0" applyFont="1" applyFill="1" applyBorder="1" applyAlignment="1">
      <alignment horizontal="center" vertical="center"/>
    </xf>
    <xf numFmtId="0" fontId="80" fillId="39" borderId="121" xfId="0" applyFont="1" applyFill="1" applyBorder="1" applyAlignment="1">
      <alignment horizontal="center" vertical="center"/>
    </xf>
    <xf numFmtId="49" fontId="80" fillId="39" borderId="123" xfId="0" applyNumberFormat="1" applyFont="1" applyFill="1" applyBorder="1" applyAlignment="1">
      <alignment horizontal="center" vertical="center"/>
    </xf>
    <xf numFmtId="0" fontId="80" fillId="39" borderId="125" xfId="0" applyFont="1" applyFill="1" applyBorder="1" applyAlignment="1">
      <alignment horizontal="center" vertical="center"/>
    </xf>
    <xf numFmtId="0" fontId="80" fillId="39" borderId="124" xfId="0" applyNumberFormat="1" applyFont="1" applyFill="1" applyBorder="1" applyAlignment="1">
      <alignment horizontal="center" vertical="center" wrapText="1"/>
    </xf>
    <xf numFmtId="0" fontId="80" fillId="39" borderId="29" xfId="0" applyFont="1" applyFill="1" applyBorder="1" applyAlignment="1">
      <alignment horizontal="center" vertical="center" wrapText="1"/>
    </xf>
    <xf numFmtId="49" fontId="80" fillId="39" borderId="126" xfId="0" applyNumberFormat="1" applyFont="1" applyFill="1" applyBorder="1" applyAlignment="1">
      <alignment horizontal="center" vertical="center" shrinkToFit="1"/>
    </xf>
    <xf numFmtId="0" fontId="4" fillId="44" borderId="24" xfId="0" applyFont="1" applyFill="1" applyBorder="1" applyAlignment="1">
      <alignment horizontal="left" vertical="center" wrapText="1"/>
    </xf>
    <xf numFmtId="0" fontId="32" fillId="44" borderId="15" xfId="0" applyFont="1" applyFill="1" applyBorder="1" applyAlignment="1">
      <alignment vertical="center"/>
    </xf>
    <xf numFmtId="0" fontId="32" fillId="44" borderId="25" xfId="0" applyFont="1" applyFill="1" applyBorder="1" applyAlignment="1">
      <alignment vertical="center"/>
    </xf>
    <xf numFmtId="0" fontId="32" fillId="44" borderId="57" xfId="0" applyFont="1" applyFill="1" applyBorder="1" applyAlignment="1">
      <alignment vertical="center"/>
    </xf>
    <xf numFmtId="0" fontId="32" fillId="44" borderId="13" xfId="0" applyFont="1" applyFill="1" applyBorder="1" applyAlignment="1">
      <alignment vertical="center"/>
    </xf>
    <xf numFmtId="0" fontId="32" fillId="44" borderId="12" xfId="0" applyFont="1" applyFill="1" applyBorder="1" applyAlignment="1">
      <alignment vertical="center"/>
    </xf>
    <xf numFmtId="0" fontId="4" fillId="46" borderId="24" xfId="0" applyFont="1" applyFill="1" applyBorder="1" applyAlignment="1">
      <alignment horizontal="left" vertical="center" wrapText="1"/>
    </xf>
    <xf numFmtId="0" fontId="32" fillId="46" borderId="15" xfId="0" applyFont="1" applyFill="1" applyBorder="1" applyAlignment="1">
      <alignment vertical="center"/>
    </xf>
    <xf numFmtId="0" fontId="32" fillId="46" borderId="25" xfId="0" applyFont="1" applyFill="1" applyBorder="1" applyAlignment="1">
      <alignment vertical="center"/>
    </xf>
    <xf numFmtId="0" fontId="32" fillId="46" borderId="57" xfId="0" applyFont="1" applyFill="1" applyBorder="1" applyAlignment="1">
      <alignment vertical="center"/>
    </xf>
    <xf numFmtId="0" fontId="32" fillId="46" borderId="13" xfId="0" applyFont="1" applyFill="1" applyBorder="1" applyAlignment="1">
      <alignment vertical="center"/>
    </xf>
    <xf numFmtId="0" fontId="32" fillId="46" borderId="12" xfId="0" applyFont="1" applyFill="1" applyBorder="1" applyAlignment="1">
      <alignment vertical="center"/>
    </xf>
    <xf numFmtId="0" fontId="49" fillId="47" borderId="0" xfId="62" applyFont="1" applyFill="1" applyBorder="1" applyAlignment="1">
      <alignment/>
      <protection/>
    </xf>
    <xf numFmtId="0" fontId="40" fillId="47" borderId="0" xfId="62" applyFont="1" applyFill="1" applyBorder="1" applyAlignment="1">
      <alignment/>
      <protection/>
    </xf>
    <xf numFmtId="0" fontId="40" fillId="44" borderId="0" xfId="62" applyFont="1" applyFill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2006全道新人・専門委員書式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 3 2" xfId="63"/>
    <cellStyle name="Followed Hyperlink" xfId="64"/>
    <cellStyle name="良い" xfId="65"/>
  </cellStyles>
  <dxfs count="6"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27</xdr:row>
      <xdr:rowOff>47625</xdr:rowOff>
    </xdr:from>
    <xdr:to>
      <xdr:col>0</xdr:col>
      <xdr:colOff>1133475</xdr:colOff>
      <xdr:row>27</xdr:row>
      <xdr:rowOff>238125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952500" y="7791450"/>
          <a:ext cx="180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A39"/>
  <sheetViews>
    <sheetView tabSelected="1" view="pageBreakPreview" zoomScaleSheetLayoutView="100" zoomScalePageLayoutView="0" workbookViewId="0" topLeftCell="A1">
      <selection activeCell="E45" sqref="E45"/>
    </sheetView>
  </sheetViews>
  <sheetFormatPr defaultColWidth="9.00390625" defaultRowHeight="13.5"/>
  <cols>
    <col min="1" max="1" width="4.125" style="1" customWidth="1"/>
    <col min="2" max="2" width="4.375" style="1" hidden="1" customWidth="1"/>
    <col min="3" max="3" width="6.875" style="1" customWidth="1"/>
    <col min="4" max="5" width="12.50390625" style="1" customWidth="1"/>
    <col min="6" max="7" width="6.25390625" style="1" hidden="1" customWidth="1"/>
    <col min="8" max="8" width="5.00390625" style="1" customWidth="1"/>
    <col min="9" max="10" width="8.75390625" style="1" customWidth="1"/>
    <col min="11" max="11" width="5.00390625" style="1" customWidth="1"/>
    <col min="12" max="12" width="4.125" style="1" customWidth="1"/>
    <col min="13" max="14" width="8.75390625" style="1" customWidth="1"/>
    <col min="15" max="15" width="5.00390625" style="1" customWidth="1"/>
    <col min="16" max="16" width="4.125" style="1" customWidth="1"/>
    <col min="17" max="17" width="4.625" style="1" customWidth="1"/>
    <col min="18" max="18" width="7.50390625" style="1" customWidth="1"/>
    <col min="19" max="19" width="4.50390625" style="1" bestFit="1" customWidth="1"/>
    <col min="20" max="20" width="99.875" style="1" customWidth="1"/>
    <col min="21" max="21" width="4.50390625" style="2" customWidth="1"/>
    <col min="22" max="22" width="12.625" style="16" customWidth="1"/>
    <col min="23" max="23" width="6.125" style="2" customWidth="1"/>
    <col min="24" max="24" width="10.50390625" style="2" customWidth="1"/>
    <col min="25" max="25" width="8.125" style="1" customWidth="1"/>
    <col min="26" max="26" width="6.625" style="1" customWidth="1"/>
    <col min="27" max="16384" width="9.00390625" style="1" customWidth="1"/>
  </cols>
  <sheetData>
    <row r="1" spans="1:18" ht="14.25">
      <c r="A1" s="142" t="s">
        <v>176</v>
      </c>
      <c r="N1" s="344" t="s">
        <v>225</v>
      </c>
      <c r="O1" s="345"/>
      <c r="P1" s="329"/>
      <c r="Q1" s="330"/>
      <c r="R1" s="331"/>
    </row>
    <row r="2" spans="1:18" ht="18.75" customHeight="1">
      <c r="A2" s="338" t="s">
        <v>221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9"/>
      <c r="P2" s="332"/>
      <c r="Q2" s="333"/>
      <c r="R2" s="334"/>
    </row>
    <row r="3" spans="1:18" ht="1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5"/>
      <c r="Q3" s="336"/>
      <c r="R3" s="337"/>
    </row>
    <row r="4" spans="1:18" ht="26.25" customHeight="1">
      <c r="A4" s="504" t="s">
        <v>76</v>
      </c>
      <c r="B4" s="505"/>
      <c r="C4" s="505"/>
      <c r="D4" s="351"/>
      <c r="E4" s="352"/>
      <c r="F4" s="33"/>
      <c r="G4" s="33"/>
      <c r="H4" s="33"/>
      <c r="J4" s="42" t="s">
        <v>80</v>
      </c>
      <c r="K4" s="355"/>
      <c r="L4" s="355"/>
      <c r="M4" s="355"/>
      <c r="N4" s="355"/>
      <c r="O4" s="355"/>
      <c r="P4" s="120" t="s">
        <v>233</v>
      </c>
      <c r="Q4" s="6"/>
      <c r="R4" s="6"/>
    </row>
    <row r="5" spans="1:19" ht="26.25" customHeight="1">
      <c r="A5" s="506" t="s">
        <v>219</v>
      </c>
      <c r="B5" s="505"/>
      <c r="C5" s="505"/>
      <c r="D5" s="342"/>
      <c r="E5" s="343"/>
      <c r="F5" s="34"/>
      <c r="G5" s="34"/>
      <c r="H5" s="34"/>
      <c r="J5" s="122" t="s">
        <v>193</v>
      </c>
      <c r="K5" s="346"/>
      <c r="L5" s="346"/>
      <c r="M5" s="346"/>
      <c r="N5" s="346"/>
      <c r="O5" s="346"/>
      <c r="P5" s="346"/>
      <c r="Q5" s="346"/>
      <c r="R5" s="346"/>
      <c r="S5" s="3"/>
    </row>
    <row r="6" spans="1:19" ht="26.25" customHeight="1">
      <c r="A6" s="504" t="s">
        <v>77</v>
      </c>
      <c r="B6" s="505"/>
      <c r="C6" s="507"/>
      <c r="D6" s="207"/>
      <c r="E6" s="143" t="s">
        <v>72</v>
      </c>
      <c r="F6" s="35"/>
      <c r="G6" s="7"/>
      <c r="H6" s="7"/>
      <c r="J6" s="123" t="s">
        <v>194</v>
      </c>
      <c r="K6" s="347"/>
      <c r="L6" s="347"/>
      <c r="M6" s="347"/>
      <c r="N6" s="347"/>
      <c r="O6" s="347"/>
      <c r="P6" s="7"/>
      <c r="Q6" s="7"/>
      <c r="R6" s="7"/>
      <c r="S6" s="3"/>
    </row>
    <row r="7" spans="1:19" ht="26.25" customHeight="1">
      <c r="A7" s="504" t="s">
        <v>78</v>
      </c>
      <c r="B7" s="505"/>
      <c r="C7" s="507"/>
      <c r="D7" s="207"/>
      <c r="E7" s="143" t="s">
        <v>174</v>
      </c>
      <c r="F7" s="36"/>
      <c r="G7" s="36"/>
      <c r="H7" s="36"/>
      <c r="J7" s="178" t="s">
        <v>122</v>
      </c>
      <c r="K7" s="348"/>
      <c r="L7" s="348"/>
      <c r="M7" s="348"/>
      <c r="N7" s="348"/>
      <c r="O7" s="348"/>
      <c r="P7" s="36"/>
      <c r="Q7" s="36"/>
      <c r="R7" s="36"/>
      <c r="S7" s="3"/>
    </row>
    <row r="8" spans="1:19" ht="18.75" customHeight="1">
      <c r="A8" s="37"/>
      <c r="B8" s="37"/>
      <c r="C8" s="36"/>
      <c r="D8" s="36"/>
      <c r="E8" s="36"/>
      <c r="F8" s="36"/>
      <c r="G8" s="36"/>
      <c r="H8" s="36"/>
      <c r="I8" s="36"/>
      <c r="J8" s="36"/>
      <c r="K8" s="39"/>
      <c r="L8" s="40"/>
      <c r="M8" s="41"/>
      <c r="N8" s="41"/>
      <c r="O8" s="41"/>
      <c r="P8" s="41"/>
      <c r="Q8" s="41"/>
      <c r="R8" s="41"/>
      <c r="S8" s="3"/>
    </row>
    <row r="9" spans="3:26" ht="22.5" customHeight="1">
      <c r="C9" s="356" t="s">
        <v>55</v>
      </c>
      <c r="D9" s="356"/>
      <c r="E9" s="3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U9" s="2" t="s">
        <v>40</v>
      </c>
      <c r="V9" s="16" t="s">
        <v>39</v>
      </c>
      <c r="W9" s="2" t="s">
        <v>46</v>
      </c>
      <c r="X9" s="2" t="s">
        <v>6</v>
      </c>
      <c r="Y9" s="1" t="s">
        <v>79</v>
      </c>
      <c r="Z9" s="1" t="s">
        <v>109</v>
      </c>
    </row>
    <row r="10" spans="2:18" ht="9" customHeight="1">
      <c r="B10" s="26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7"/>
    </row>
    <row r="11" spans="1:26" s="2" customFormat="1" ht="40.5" customHeight="1">
      <c r="A11" s="493" t="s">
        <v>112</v>
      </c>
      <c r="B11" s="493"/>
      <c r="C11" s="494" t="s">
        <v>65</v>
      </c>
      <c r="D11" s="495" t="s">
        <v>73</v>
      </c>
      <c r="E11" s="496" t="s">
        <v>94</v>
      </c>
      <c r="F11" s="496" t="s">
        <v>285</v>
      </c>
      <c r="G11" s="496" t="s">
        <v>7</v>
      </c>
      <c r="H11" s="497" t="s">
        <v>40</v>
      </c>
      <c r="I11" s="498" t="s">
        <v>106</v>
      </c>
      <c r="J11" s="499" t="s">
        <v>107</v>
      </c>
      <c r="K11" s="500" t="s">
        <v>189</v>
      </c>
      <c r="L11" s="501" t="s">
        <v>109</v>
      </c>
      <c r="M11" s="498" t="s">
        <v>110</v>
      </c>
      <c r="N11" s="499" t="s">
        <v>107</v>
      </c>
      <c r="O11" s="500" t="s">
        <v>189</v>
      </c>
      <c r="P11" s="501" t="s">
        <v>109</v>
      </c>
      <c r="Q11" s="502" t="s">
        <v>111</v>
      </c>
      <c r="R11" s="503" t="s">
        <v>223</v>
      </c>
      <c r="S11" s="59" t="s">
        <v>62</v>
      </c>
      <c r="T11" s="13"/>
      <c r="U11" s="2">
        <v>1</v>
      </c>
      <c r="V11" s="22" t="s">
        <v>2</v>
      </c>
      <c r="W11" s="2" t="s">
        <v>60</v>
      </c>
      <c r="X11" s="2" t="s">
        <v>95</v>
      </c>
      <c r="Y11" s="5" t="s">
        <v>151</v>
      </c>
      <c r="Z11" s="3" t="s">
        <v>82</v>
      </c>
    </row>
    <row r="12" spans="1:27" s="2" customFormat="1" ht="26.25" customHeight="1" thickBot="1">
      <c r="A12" s="220"/>
      <c r="B12" s="220"/>
      <c r="C12" s="571" t="s">
        <v>113</v>
      </c>
      <c r="D12" s="572" t="s">
        <v>293</v>
      </c>
      <c r="E12" s="573" t="s">
        <v>294</v>
      </c>
      <c r="F12" s="574"/>
      <c r="G12" s="574"/>
      <c r="H12" s="575">
        <v>2</v>
      </c>
      <c r="I12" s="576" t="s">
        <v>92</v>
      </c>
      <c r="J12" s="577" t="s">
        <v>192</v>
      </c>
      <c r="K12" s="577" t="s">
        <v>126</v>
      </c>
      <c r="L12" s="578" t="s">
        <v>82</v>
      </c>
      <c r="M12" s="576" t="s">
        <v>69</v>
      </c>
      <c r="N12" s="579" t="s">
        <v>190</v>
      </c>
      <c r="O12" s="577" t="s">
        <v>5</v>
      </c>
      <c r="P12" s="578" t="s">
        <v>81</v>
      </c>
      <c r="Q12" s="580" t="s">
        <v>83</v>
      </c>
      <c r="R12" s="581" t="s">
        <v>224</v>
      </c>
      <c r="S12" s="5"/>
      <c r="T12" s="13"/>
      <c r="U12" s="2">
        <v>2</v>
      </c>
      <c r="V12" s="22" t="s">
        <v>3</v>
      </c>
      <c r="X12" s="17" t="s">
        <v>178</v>
      </c>
      <c r="Y12" s="1" t="s">
        <v>152</v>
      </c>
      <c r="Z12" s="1" t="s">
        <v>81</v>
      </c>
      <c r="AA12" s="1"/>
    </row>
    <row r="13" spans="1:25" ht="26.25" customHeight="1" thickTop="1">
      <c r="A13" s="57">
        <v>1</v>
      </c>
      <c r="B13" s="58"/>
      <c r="C13" s="93"/>
      <c r="D13" s="94"/>
      <c r="E13" s="95"/>
      <c r="F13" s="94">
        <f>$D$6</f>
        <v>0</v>
      </c>
      <c r="G13" s="94">
        <f>$D$5</f>
        <v>0</v>
      </c>
      <c r="H13" s="94"/>
      <c r="I13" s="104"/>
      <c r="J13" s="96"/>
      <c r="K13" s="96"/>
      <c r="L13" s="105"/>
      <c r="M13" s="104"/>
      <c r="N13" s="96"/>
      <c r="O13" s="96"/>
      <c r="P13" s="105"/>
      <c r="Q13" s="109"/>
      <c r="R13" s="182"/>
      <c r="S13" s="14" t="s">
        <v>173</v>
      </c>
      <c r="V13" s="22" t="s">
        <v>56</v>
      </c>
      <c r="X13" s="17" t="s">
        <v>179</v>
      </c>
      <c r="Y13" s="1" t="s">
        <v>153</v>
      </c>
    </row>
    <row r="14" spans="1:25" ht="26.25" customHeight="1">
      <c r="A14" s="15">
        <v>2</v>
      </c>
      <c r="B14" s="23"/>
      <c r="C14" s="97"/>
      <c r="D14" s="98"/>
      <c r="E14" s="99"/>
      <c r="F14" s="98">
        <f aca="true" t="shared" si="0" ref="F14:F32">$D$6</f>
        <v>0</v>
      </c>
      <c r="G14" s="98">
        <f aca="true" t="shared" si="1" ref="G14:G32">$D$5</f>
        <v>0</v>
      </c>
      <c r="H14" s="98"/>
      <c r="I14" s="106"/>
      <c r="J14" s="124"/>
      <c r="K14" s="124"/>
      <c r="L14" s="105"/>
      <c r="M14" s="106"/>
      <c r="N14" s="124"/>
      <c r="O14" s="124"/>
      <c r="P14" s="105"/>
      <c r="Q14" s="110"/>
      <c r="R14" s="181"/>
      <c r="S14" s="14" t="s">
        <v>195</v>
      </c>
      <c r="V14" s="22" t="s">
        <v>57</v>
      </c>
      <c r="X14" s="28" t="s">
        <v>8</v>
      </c>
      <c r="Y14" s="1" t="s">
        <v>154</v>
      </c>
    </row>
    <row r="15" spans="1:25" ht="26.25" customHeight="1">
      <c r="A15" s="15">
        <v>3</v>
      </c>
      <c r="B15" s="23"/>
      <c r="C15" s="97"/>
      <c r="D15" s="98"/>
      <c r="E15" s="99"/>
      <c r="F15" s="94">
        <f t="shared" si="0"/>
        <v>0</v>
      </c>
      <c r="G15" s="94">
        <f t="shared" si="1"/>
        <v>0</v>
      </c>
      <c r="H15" s="94"/>
      <c r="I15" s="106"/>
      <c r="J15" s="124"/>
      <c r="K15" s="124"/>
      <c r="L15" s="105"/>
      <c r="M15" s="106"/>
      <c r="N15" s="124"/>
      <c r="O15" s="124"/>
      <c r="P15" s="105"/>
      <c r="Q15" s="110"/>
      <c r="R15" s="181"/>
      <c r="S15" s="14" t="s">
        <v>52</v>
      </c>
      <c r="V15" s="22" t="s">
        <v>102</v>
      </c>
      <c r="X15" s="28" t="s">
        <v>63</v>
      </c>
      <c r="Y15" s="1" t="s">
        <v>155</v>
      </c>
    </row>
    <row r="16" spans="1:25" ht="26.25" customHeight="1">
      <c r="A16" s="15">
        <v>4</v>
      </c>
      <c r="B16" s="23"/>
      <c r="C16" s="97"/>
      <c r="D16" s="98"/>
      <c r="E16" s="99"/>
      <c r="F16" s="100">
        <f t="shared" si="0"/>
        <v>0</v>
      </c>
      <c r="G16" s="100">
        <f t="shared" si="1"/>
        <v>0</v>
      </c>
      <c r="H16" s="100"/>
      <c r="I16" s="106"/>
      <c r="J16" s="124"/>
      <c r="K16" s="124"/>
      <c r="L16" s="105"/>
      <c r="M16" s="106"/>
      <c r="N16" s="124"/>
      <c r="O16" s="124"/>
      <c r="P16" s="105"/>
      <c r="Q16" s="110"/>
      <c r="R16" s="181"/>
      <c r="S16" s="14" t="s">
        <v>217</v>
      </c>
      <c r="V16" s="22" t="s">
        <v>103</v>
      </c>
      <c r="X16" s="28" t="s">
        <v>64</v>
      </c>
      <c r="Y16" s="1" t="s">
        <v>156</v>
      </c>
    </row>
    <row r="17" spans="1:25" ht="26.25" customHeight="1">
      <c r="A17" s="15">
        <v>5</v>
      </c>
      <c r="B17" s="23"/>
      <c r="C17" s="97"/>
      <c r="D17" s="98"/>
      <c r="E17" s="99"/>
      <c r="F17" s="98">
        <f t="shared" si="0"/>
        <v>0</v>
      </c>
      <c r="G17" s="98">
        <f t="shared" si="1"/>
        <v>0</v>
      </c>
      <c r="H17" s="98"/>
      <c r="I17" s="106"/>
      <c r="J17" s="124"/>
      <c r="K17" s="124"/>
      <c r="L17" s="105"/>
      <c r="M17" s="106"/>
      <c r="N17" s="124"/>
      <c r="O17" s="124"/>
      <c r="P17" s="105"/>
      <c r="Q17" s="110"/>
      <c r="R17" s="181"/>
      <c r="S17" s="1" t="s">
        <v>216</v>
      </c>
      <c r="V17" s="22" t="s">
        <v>104</v>
      </c>
      <c r="X17" s="28" t="s">
        <v>9</v>
      </c>
      <c r="Y17" s="1" t="s">
        <v>157</v>
      </c>
    </row>
    <row r="18" spans="1:25" ht="26.25" customHeight="1">
      <c r="A18" s="15">
        <v>6</v>
      </c>
      <c r="B18" s="23"/>
      <c r="C18" s="97"/>
      <c r="D18" s="98"/>
      <c r="E18" s="99"/>
      <c r="F18" s="98">
        <f t="shared" si="0"/>
        <v>0</v>
      </c>
      <c r="G18" s="98">
        <f t="shared" si="1"/>
        <v>0</v>
      </c>
      <c r="H18" s="98"/>
      <c r="I18" s="106"/>
      <c r="J18" s="124"/>
      <c r="K18" s="124"/>
      <c r="L18" s="105"/>
      <c r="M18" s="106"/>
      <c r="N18" s="124"/>
      <c r="O18" s="124"/>
      <c r="P18" s="105"/>
      <c r="Q18" s="110"/>
      <c r="R18" s="181"/>
      <c r="S18" s="14" t="s">
        <v>218</v>
      </c>
      <c r="V18" s="22" t="s">
        <v>105</v>
      </c>
      <c r="X18" s="28" t="s">
        <v>100</v>
      </c>
      <c r="Y18" s="1" t="s">
        <v>158</v>
      </c>
    </row>
    <row r="19" spans="1:25" ht="26.25" customHeight="1">
      <c r="A19" s="15">
        <v>7</v>
      </c>
      <c r="B19" s="23"/>
      <c r="C19" s="97"/>
      <c r="D19" s="98"/>
      <c r="E19" s="99"/>
      <c r="F19" s="98">
        <f t="shared" si="0"/>
        <v>0</v>
      </c>
      <c r="G19" s="98">
        <f t="shared" si="1"/>
        <v>0</v>
      </c>
      <c r="H19" s="98"/>
      <c r="I19" s="106"/>
      <c r="J19" s="124"/>
      <c r="K19" s="124"/>
      <c r="L19" s="105"/>
      <c r="M19" s="106"/>
      <c r="N19" s="124"/>
      <c r="O19" s="124"/>
      <c r="P19" s="105"/>
      <c r="Q19" s="110"/>
      <c r="R19" s="152"/>
      <c r="S19" s="14" t="s">
        <v>296</v>
      </c>
      <c r="V19" s="22" t="s">
        <v>53</v>
      </c>
      <c r="X19" s="28" t="s">
        <v>101</v>
      </c>
      <c r="Y19" s="1" t="s">
        <v>159</v>
      </c>
    </row>
    <row r="20" spans="1:25" ht="26.25" customHeight="1">
      <c r="A20" s="15">
        <v>8</v>
      </c>
      <c r="B20" s="23"/>
      <c r="C20" s="97"/>
      <c r="D20" s="98"/>
      <c r="E20" s="99"/>
      <c r="F20" s="98">
        <f t="shared" si="0"/>
        <v>0</v>
      </c>
      <c r="G20" s="98">
        <f t="shared" si="1"/>
        <v>0</v>
      </c>
      <c r="H20" s="98"/>
      <c r="I20" s="106"/>
      <c r="J20" s="124"/>
      <c r="K20" s="124"/>
      <c r="L20" s="105"/>
      <c r="M20" s="106"/>
      <c r="N20" s="124"/>
      <c r="O20" s="124"/>
      <c r="P20" s="105"/>
      <c r="Q20" s="110"/>
      <c r="R20" s="152"/>
      <c r="S20" s="14" t="s">
        <v>295</v>
      </c>
      <c r="V20" s="22" t="s">
        <v>68</v>
      </c>
      <c r="X20" s="28" t="s">
        <v>66</v>
      </c>
      <c r="Y20" s="1" t="s">
        <v>160</v>
      </c>
    </row>
    <row r="21" spans="1:25" ht="26.25" customHeight="1">
      <c r="A21" s="15">
        <v>9</v>
      </c>
      <c r="B21" s="23"/>
      <c r="C21" s="97"/>
      <c r="D21" s="98"/>
      <c r="E21" s="99"/>
      <c r="F21" s="98">
        <f t="shared" si="0"/>
        <v>0</v>
      </c>
      <c r="G21" s="98">
        <f t="shared" si="1"/>
        <v>0</v>
      </c>
      <c r="H21" s="98"/>
      <c r="I21" s="106"/>
      <c r="J21" s="124"/>
      <c r="K21" s="124"/>
      <c r="L21" s="105"/>
      <c r="M21" s="106"/>
      <c r="N21" s="124"/>
      <c r="O21" s="124"/>
      <c r="P21" s="105"/>
      <c r="Q21" s="110"/>
      <c r="R21" s="152"/>
      <c r="S21" s="14" t="s">
        <v>298</v>
      </c>
      <c r="V21" s="22" t="s">
        <v>69</v>
      </c>
      <c r="X21" s="28" t="s">
        <v>67</v>
      </c>
      <c r="Y21" s="1" t="s">
        <v>161</v>
      </c>
    </row>
    <row r="22" spans="1:25" ht="26.25" customHeight="1">
      <c r="A22" s="15">
        <v>10</v>
      </c>
      <c r="B22" s="23"/>
      <c r="C22" s="97"/>
      <c r="D22" s="98"/>
      <c r="E22" s="99"/>
      <c r="F22" s="98">
        <f t="shared" si="0"/>
        <v>0</v>
      </c>
      <c r="G22" s="98">
        <f t="shared" si="1"/>
        <v>0</v>
      </c>
      <c r="H22" s="98"/>
      <c r="I22" s="106"/>
      <c r="J22" s="124"/>
      <c r="K22" s="124"/>
      <c r="L22" s="105"/>
      <c r="M22" s="106"/>
      <c r="N22" s="124"/>
      <c r="O22" s="124"/>
      <c r="P22" s="105"/>
      <c r="Q22" s="110"/>
      <c r="R22" s="152"/>
      <c r="S22" s="14" t="s">
        <v>297</v>
      </c>
      <c r="V22" s="22" t="s">
        <v>61</v>
      </c>
      <c r="X22" s="28"/>
      <c r="Y22" s="1" t="s">
        <v>162</v>
      </c>
    </row>
    <row r="23" spans="1:25" ht="26.25" customHeight="1">
      <c r="A23" s="15">
        <v>11</v>
      </c>
      <c r="B23" s="23"/>
      <c r="C23" s="97"/>
      <c r="D23" s="98"/>
      <c r="E23" s="99"/>
      <c r="F23" s="98">
        <f t="shared" si="0"/>
        <v>0</v>
      </c>
      <c r="G23" s="98">
        <f t="shared" si="1"/>
        <v>0</v>
      </c>
      <c r="H23" s="98"/>
      <c r="I23" s="106"/>
      <c r="J23" s="124"/>
      <c r="K23" s="124"/>
      <c r="L23" s="105"/>
      <c r="M23" s="106"/>
      <c r="N23" s="124"/>
      <c r="O23" s="124"/>
      <c r="P23" s="105"/>
      <c r="Q23" s="110"/>
      <c r="R23" s="152"/>
      <c r="V23" s="22" t="s">
        <v>0</v>
      </c>
      <c r="X23" s="18"/>
      <c r="Y23" s="1" t="s">
        <v>163</v>
      </c>
    </row>
    <row r="24" spans="1:25" ht="26.25" customHeight="1">
      <c r="A24" s="15">
        <v>12</v>
      </c>
      <c r="B24" s="23"/>
      <c r="C24" s="97"/>
      <c r="D24" s="98"/>
      <c r="E24" s="99"/>
      <c r="F24" s="98">
        <f t="shared" si="0"/>
        <v>0</v>
      </c>
      <c r="G24" s="98">
        <f t="shared" si="1"/>
        <v>0</v>
      </c>
      <c r="H24" s="98"/>
      <c r="I24" s="106"/>
      <c r="J24" s="124"/>
      <c r="K24" s="124"/>
      <c r="L24" s="105"/>
      <c r="M24" s="106"/>
      <c r="N24" s="124"/>
      <c r="O24" s="124"/>
      <c r="P24" s="105"/>
      <c r="Q24" s="110"/>
      <c r="R24" s="152"/>
      <c r="V24" s="22"/>
      <c r="X24" s="18"/>
      <c r="Y24" s="1" t="s">
        <v>164</v>
      </c>
    </row>
    <row r="25" spans="1:25" ht="26.25" customHeight="1">
      <c r="A25" s="15">
        <v>13</v>
      </c>
      <c r="B25" s="23"/>
      <c r="C25" s="97"/>
      <c r="D25" s="98"/>
      <c r="E25" s="99"/>
      <c r="F25" s="98">
        <f t="shared" si="0"/>
        <v>0</v>
      </c>
      <c r="G25" s="98">
        <f t="shared" si="1"/>
        <v>0</v>
      </c>
      <c r="H25" s="98"/>
      <c r="I25" s="106"/>
      <c r="J25" s="124"/>
      <c r="K25" s="124"/>
      <c r="L25" s="105"/>
      <c r="M25" s="106"/>
      <c r="N25" s="124"/>
      <c r="O25" s="124"/>
      <c r="P25" s="105"/>
      <c r="Q25" s="110"/>
      <c r="R25" s="152"/>
      <c r="V25" s="22"/>
      <c r="X25" s="18"/>
      <c r="Y25" s="1" t="s">
        <v>165</v>
      </c>
    </row>
    <row r="26" spans="1:25" ht="26.25" customHeight="1">
      <c r="A26" s="15">
        <v>14</v>
      </c>
      <c r="B26" s="23"/>
      <c r="C26" s="97"/>
      <c r="D26" s="98"/>
      <c r="E26" s="99"/>
      <c r="F26" s="98">
        <f t="shared" si="0"/>
        <v>0</v>
      </c>
      <c r="G26" s="98">
        <f t="shared" si="1"/>
        <v>0</v>
      </c>
      <c r="H26" s="98"/>
      <c r="I26" s="106"/>
      <c r="J26" s="124"/>
      <c r="K26" s="124"/>
      <c r="L26" s="105"/>
      <c r="M26" s="106"/>
      <c r="N26" s="124"/>
      <c r="O26" s="124"/>
      <c r="P26" s="105"/>
      <c r="Q26" s="110"/>
      <c r="R26" s="152"/>
      <c r="V26" s="22"/>
      <c r="X26" s="18"/>
      <c r="Y26" s="1" t="s">
        <v>166</v>
      </c>
    </row>
    <row r="27" spans="1:25" ht="26.25" customHeight="1">
      <c r="A27" s="15">
        <v>15</v>
      </c>
      <c r="B27" s="23"/>
      <c r="C27" s="97"/>
      <c r="D27" s="98"/>
      <c r="E27" s="99"/>
      <c r="F27" s="98">
        <f t="shared" si="0"/>
        <v>0</v>
      </c>
      <c r="G27" s="98">
        <f t="shared" si="1"/>
        <v>0</v>
      </c>
      <c r="H27" s="98"/>
      <c r="I27" s="106"/>
      <c r="J27" s="124"/>
      <c r="K27" s="124"/>
      <c r="L27" s="105"/>
      <c r="M27" s="106"/>
      <c r="N27" s="124"/>
      <c r="O27" s="124"/>
      <c r="P27" s="105"/>
      <c r="Q27" s="110"/>
      <c r="R27" s="152"/>
      <c r="V27" s="22"/>
      <c r="X27" s="18"/>
      <c r="Y27" s="1" t="s">
        <v>167</v>
      </c>
    </row>
    <row r="28" spans="1:25" ht="26.25" customHeight="1">
      <c r="A28" s="15">
        <v>16</v>
      </c>
      <c r="B28" s="23"/>
      <c r="C28" s="97"/>
      <c r="D28" s="98"/>
      <c r="E28" s="99"/>
      <c r="F28" s="98">
        <f t="shared" si="0"/>
        <v>0</v>
      </c>
      <c r="G28" s="98">
        <f t="shared" si="1"/>
        <v>0</v>
      </c>
      <c r="H28" s="98"/>
      <c r="I28" s="106"/>
      <c r="J28" s="124"/>
      <c r="K28" s="124"/>
      <c r="L28" s="105"/>
      <c r="M28" s="106"/>
      <c r="N28" s="124"/>
      <c r="O28" s="124"/>
      <c r="P28" s="105"/>
      <c r="Q28" s="110"/>
      <c r="R28" s="152"/>
      <c r="V28" s="22"/>
      <c r="X28" s="18"/>
      <c r="Y28" s="1" t="s">
        <v>168</v>
      </c>
    </row>
    <row r="29" spans="1:25" ht="26.25" customHeight="1">
      <c r="A29" s="15">
        <v>17</v>
      </c>
      <c r="B29" s="23"/>
      <c r="C29" s="97"/>
      <c r="D29" s="98"/>
      <c r="E29" s="99"/>
      <c r="F29" s="98">
        <f t="shared" si="0"/>
        <v>0</v>
      </c>
      <c r="G29" s="98">
        <f t="shared" si="1"/>
        <v>0</v>
      </c>
      <c r="H29" s="98"/>
      <c r="I29" s="106"/>
      <c r="J29" s="124"/>
      <c r="K29" s="124"/>
      <c r="L29" s="105"/>
      <c r="M29" s="106"/>
      <c r="N29" s="124"/>
      <c r="O29" s="124"/>
      <c r="P29" s="105"/>
      <c r="Q29" s="110"/>
      <c r="R29" s="152"/>
      <c r="V29" s="22"/>
      <c r="X29" s="18"/>
      <c r="Y29" s="1" t="s">
        <v>169</v>
      </c>
    </row>
    <row r="30" spans="1:25" ht="26.25" customHeight="1">
      <c r="A30" s="15">
        <v>18</v>
      </c>
      <c r="B30" s="23"/>
      <c r="C30" s="97"/>
      <c r="D30" s="98"/>
      <c r="E30" s="99"/>
      <c r="F30" s="98">
        <f t="shared" si="0"/>
        <v>0</v>
      </c>
      <c r="G30" s="98">
        <f t="shared" si="1"/>
        <v>0</v>
      </c>
      <c r="H30" s="98"/>
      <c r="I30" s="106"/>
      <c r="J30" s="124"/>
      <c r="K30" s="124"/>
      <c r="L30" s="105"/>
      <c r="M30" s="106"/>
      <c r="N30" s="124"/>
      <c r="O30" s="124"/>
      <c r="P30" s="105"/>
      <c r="Q30" s="110"/>
      <c r="R30" s="152"/>
      <c r="V30" s="22"/>
      <c r="X30" s="18"/>
      <c r="Y30" s="1" t="s">
        <v>191</v>
      </c>
    </row>
    <row r="31" spans="1:25" ht="26.25" customHeight="1">
      <c r="A31" s="15">
        <v>19</v>
      </c>
      <c r="B31" s="23"/>
      <c r="C31" s="97"/>
      <c r="D31" s="98"/>
      <c r="E31" s="99"/>
      <c r="F31" s="98">
        <f t="shared" si="0"/>
        <v>0</v>
      </c>
      <c r="G31" s="98">
        <f t="shared" si="1"/>
        <v>0</v>
      </c>
      <c r="H31" s="98"/>
      <c r="I31" s="106"/>
      <c r="J31" s="124"/>
      <c r="K31" s="124"/>
      <c r="L31" s="105"/>
      <c r="M31" s="106"/>
      <c r="N31" s="124"/>
      <c r="O31" s="124"/>
      <c r="P31" s="105"/>
      <c r="Q31" s="110"/>
      <c r="R31" s="152"/>
      <c r="V31" s="22"/>
      <c r="X31" s="18"/>
      <c r="Y31" s="1" t="s">
        <v>170</v>
      </c>
    </row>
    <row r="32" spans="1:25" ht="26.25" customHeight="1">
      <c r="A32" s="43">
        <v>20</v>
      </c>
      <c r="B32" s="44"/>
      <c r="C32" s="101"/>
      <c r="D32" s="102"/>
      <c r="E32" s="103"/>
      <c r="F32" s="102">
        <f t="shared" si="0"/>
        <v>0</v>
      </c>
      <c r="G32" s="102">
        <f t="shared" si="1"/>
        <v>0</v>
      </c>
      <c r="H32" s="102"/>
      <c r="I32" s="107"/>
      <c r="J32" s="125"/>
      <c r="K32" s="125"/>
      <c r="L32" s="108"/>
      <c r="M32" s="107"/>
      <c r="N32" s="125"/>
      <c r="O32" s="125"/>
      <c r="P32" s="108"/>
      <c r="Q32" s="111"/>
      <c r="R32" s="153"/>
      <c r="V32" s="22"/>
      <c r="X32" s="18"/>
      <c r="Y32" s="1" t="s">
        <v>171</v>
      </c>
    </row>
    <row r="33" spans="1:25" ht="12.75" customHeight="1">
      <c r="A33" s="38"/>
      <c r="B33" s="54"/>
      <c r="C33" s="55"/>
      <c r="D33" s="47"/>
      <c r="E33" s="56"/>
      <c r="F33" s="47"/>
      <c r="G33" s="204"/>
      <c r="H33" s="204"/>
      <c r="I33" s="45"/>
      <c r="J33" s="46"/>
      <c r="K33" s="45"/>
      <c r="L33" s="46"/>
      <c r="M33" s="45"/>
      <c r="N33" s="46"/>
      <c r="O33" s="47"/>
      <c r="P33" s="47"/>
      <c r="Q33" s="47"/>
      <c r="R33" s="149"/>
      <c r="Y33" s="1" t="s">
        <v>172</v>
      </c>
    </row>
    <row r="34" spans="1:24" ht="30" customHeight="1">
      <c r="A34" s="35"/>
      <c r="B34" s="35"/>
      <c r="C34" s="35"/>
      <c r="D34" s="35"/>
      <c r="E34" s="35"/>
      <c r="F34" s="35"/>
      <c r="G34" s="205"/>
      <c r="H34" s="36"/>
      <c r="I34" s="36"/>
      <c r="J34" s="546" t="s">
        <v>86</v>
      </c>
      <c r="K34" s="547" t="s">
        <v>87</v>
      </c>
      <c r="L34" s="548"/>
      <c r="M34" s="549" t="s">
        <v>88</v>
      </c>
      <c r="N34" s="550" t="s">
        <v>89</v>
      </c>
      <c r="O34" s="551" t="s">
        <v>90</v>
      </c>
      <c r="P34" s="552" t="s">
        <v>91</v>
      </c>
      <c r="Q34" s="553"/>
      <c r="R34" s="151"/>
      <c r="T34" s="35"/>
      <c r="X34" s="18"/>
    </row>
    <row r="35" spans="7:22" ht="15" customHeight="1">
      <c r="G35" s="36"/>
      <c r="H35" s="36"/>
      <c r="I35" s="36"/>
      <c r="J35" s="554" t="s">
        <v>54</v>
      </c>
      <c r="K35" s="555">
        <v>400</v>
      </c>
      <c r="L35" s="556"/>
      <c r="M35" s="557">
        <v>1500</v>
      </c>
      <c r="N35" s="557">
        <f>K35+M35</f>
        <v>1900</v>
      </c>
      <c r="O35" s="48">
        <f>COUNTA(I13:I32)-O36</f>
        <v>0</v>
      </c>
      <c r="P35" s="327">
        <f>N35*O35</f>
        <v>0</v>
      </c>
      <c r="Q35" s="328"/>
      <c r="R35" s="150"/>
      <c r="S35" s="35"/>
      <c r="T35" s="35"/>
      <c r="V35" s="1"/>
    </row>
    <row r="36" spans="1:22" ht="15" customHeight="1">
      <c r="A36" s="598" t="s">
        <v>84</v>
      </c>
      <c r="B36" s="599"/>
      <c r="C36" s="600"/>
      <c r="D36" s="4" t="s">
        <v>85</v>
      </c>
      <c r="E36" s="4" t="s">
        <v>109</v>
      </c>
      <c r="F36" s="27"/>
      <c r="G36" s="35"/>
      <c r="H36" s="35"/>
      <c r="I36" s="35"/>
      <c r="J36" s="558" t="s">
        <v>74</v>
      </c>
      <c r="K36" s="559">
        <v>400</v>
      </c>
      <c r="L36" s="560"/>
      <c r="M36" s="561">
        <v>2500</v>
      </c>
      <c r="N36" s="557">
        <f>K36+M36</f>
        <v>2900</v>
      </c>
      <c r="O36" s="49">
        <f>COUNTA(M13:M32)</f>
        <v>0</v>
      </c>
      <c r="P36" s="340">
        <f>N36*O36</f>
        <v>0</v>
      </c>
      <c r="Q36" s="341"/>
      <c r="R36" s="150"/>
      <c r="S36" s="35"/>
      <c r="V36" s="1"/>
    </row>
    <row r="37" spans="1:18" ht="15" customHeight="1">
      <c r="A37" s="601"/>
      <c r="B37" s="602"/>
      <c r="C37" s="603"/>
      <c r="D37" s="121"/>
      <c r="E37" s="121"/>
      <c r="F37" s="27"/>
      <c r="G37" s="35"/>
      <c r="H37" s="35"/>
      <c r="I37" s="35"/>
      <c r="J37" s="558" t="s">
        <v>48</v>
      </c>
      <c r="K37" s="562">
        <v>400</v>
      </c>
      <c r="L37" s="563"/>
      <c r="M37" s="564"/>
      <c r="N37" s="557">
        <f>K37+M37</f>
        <v>400</v>
      </c>
      <c r="O37" s="49">
        <f>COUNTA(D13:D32)-O35-O36</f>
        <v>0</v>
      </c>
      <c r="P37" s="340">
        <f>N37*O37</f>
        <v>0</v>
      </c>
      <c r="Q37" s="341"/>
      <c r="R37" s="150"/>
    </row>
    <row r="38" spans="10:18" ht="15" customHeight="1">
      <c r="J38" s="565" t="s">
        <v>49</v>
      </c>
      <c r="K38" s="566"/>
      <c r="L38" s="567"/>
      <c r="M38" s="568">
        <v>2500</v>
      </c>
      <c r="N38" s="568">
        <f>K38+M38</f>
        <v>2500</v>
      </c>
      <c r="O38" s="50">
        <f>IF(COUNTA(Q13:Q32)=0,0,1)</f>
        <v>0</v>
      </c>
      <c r="P38" s="353">
        <f>N38*O38</f>
        <v>0</v>
      </c>
      <c r="Q38" s="354"/>
      <c r="R38" s="150"/>
    </row>
    <row r="39" spans="10:18" ht="15" customHeight="1">
      <c r="J39" s="51" t="s">
        <v>50</v>
      </c>
      <c r="K39" s="52"/>
      <c r="L39" s="52"/>
      <c r="M39" s="52"/>
      <c r="N39" s="569" t="s">
        <v>51</v>
      </c>
      <c r="O39" s="53">
        <f>SUM(O35:O37)</f>
        <v>0</v>
      </c>
      <c r="P39" s="349">
        <f>SUM(P35:Q38)</f>
        <v>0</v>
      </c>
      <c r="Q39" s="350"/>
      <c r="R39" s="150"/>
    </row>
  </sheetData>
  <sheetProtection/>
  <mergeCells count="26">
    <mergeCell ref="P39:Q39"/>
    <mergeCell ref="D4:E4"/>
    <mergeCell ref="K37:L37"/>
    <mergeCell ref="P37:Q37"/>
    <mergeCell ref="K38:L38"/>
    <mergeCell ref="K34:L34"/>
    <mergeCell ref="P38:Q38"/>
    <mergeCell ref="K4:O4"/>
    <mergeCell ref="P34:Q34"/>
    <mergeCell ref="C9:D9"/>
    <mergeCell ref="A5:C5"/>
    <mergeCell ref="A6:C6"/>
    <mergeCell ref="A7:C7"/>
    <mergeCell ref="K5:R5"/>
    <mergeCell ref="K6:O6"/>
    <mergeCell ref="K7:O7"/>
    <mergeCell ref="K35:L35"/>
    <mergeCell ref="P35:Q35"/>
    <mergeCell ref="P1:R3"/>
    <mergeCell ref="A2:O2"/>
    <mergeCell ref="K36:L36"/>
    <mergeCell ref="P36:Q36"/>
    <mergeCell ref="D5:E5"/>
    <mergeCell ref="A36:C37"/>
    <mergeCell ref="A4:C4"/>
    <mergeCell ref="N1:O1"/>
  </mergeCells>
  <conditionalFormatting sqref="O35:R39">
    <cfRule type="cellIs" priority="1" dxfId="4" operator="equal" stopIfTrue="1">
      <formula>0</formula>
    </cfRule>
  </conditionalFormatting>
  <dataValidations count="11">
    <dataValidation type="list" allowBlank="1" showInputMessage="1" showErrorMessage="1" sqref="D6">
      <formula1>$X$11:$X$21</formula1>
    </dataValidation>
    <dataValidation type="list" allowBlank="1" showInputMessage="1" showErrorMessage="1" sqref="O33:R33">
      <formula1>$W$11:$W$13</formula1>
    </dataValidation>
    <dataValidation type="list" allowBlank="1" showInputMessage="1" showErrorMessage="1" sqref="H13:H32 F33">
      <formula1>$U$11:$U$16</formula1>
    </dataValidation>
    <dataValidation type="list" allowBlank="1" showInputMessage="1" showErrorMessage="1" sqref="K33 I33 M33">
      <formula1>$V$11:$V$31</formula1>
    </dataValidation>
    <dataValidation type="list" allowBlank="1" showInputMessage="1" showErrorMessage="1" sqref="L13:L32 E37 P13:P32">
      <formula1>$Z$11:$Z$14</formula1>
    </dataValidation>
    <dataValidation type="list" allowBlank="1" showInputMessage="1" showErrorMessage="1" sqref="Q12:Q32">
      <formula1>$W$11:$W$12</formula1>
    </dataValidation>
    <dataValidation type="list" allowBlank="1" showInputMessage="1" showErrorMessage="1" sqref="M12:M32 I12:I32">
      <formula1>$V$11:$V$24</formula1>
    </dataValidation>
    <dataValidation type="list" allowBlank="1" showInputMessage="1" showErrorMessage="1" sqref="D7">
      <formula1>$Y$11:$Y$37</formula1>
    </dataValidation>
    <dataValidation allowBlank="1" showInputMessage="1" showErrorMessage="1" imeMode="halfAlpha" sqref="J13:K32 N13:O32"/>
    <dataValidation allowBlank="1" showInputMessage="1" showErrorMessage="1" imeMode="halfKatakana" sqref="E13:E32"/>
    <dataValidation allowBlank="1" showInputMessage="1" showErrorMessage="1" imeMode="halfKatakana" sqref="E12"/>
  </dataValidations>
  <printOptions horizontalCentered="1" verticalCentered="1"/>
  <pageMargins left="0.3937007874015748" right="0.1968503937007874" top="0" bottom="0" header="0.5118110236220472" footer="0.5118110236220472"/>
  <pageSetup horizontalDpi="1200" verticalDpi="12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A39"/>
  <sheetViews>
    <sheetView view="pageBreakPreview" zoomScaleSheetLayoutView="100" zoomScalePageLayoutView="0" workbookViewId="0" topLeftCell="A28">
      <selection activeCell="A36" sqref="A36:C37"/>
    </sheetView>
  </sheetViews>
  <sheetFormatPr defaultColWidth="9.00390625" defaultRowHeight="13.5"/>
  <cols>
    <col min="1" max="1" width="4.125" style="1" customWidth="1"/>
    <col min="2" max="2" width="4.375" style="1" hidden="1" customWidth="1"/>
    <col min="3" max="3" width="6.875" style="1" customWidth="1"/>
    <col min="4" max="5" width="12.50390625" style="1" customWidth="1"/>
    <col min="6" max="7" width="6.25390625" style="1" hidden="1" customWidth="1"/>
    <col min="8" max="8" width="5.00390625" style="1" customWidth="1"/>
    <col min="9" max="10" width="8.75390625" style="1" customWidth="1"/>
    <col min="11" max="11" width="5.00390625" style="1" customWidth="1"/>
    <col min="12" max="12" width="4.125" style="1" customWidth="1"/>
    <col min="13" max="14" width="8.75390625" style="1" customWidth="1"/>
    <col min="15" max="15" width="5.00390625" style="1" customWidth="1"/>
    <col min="16" max="16" width="4.125" style="1" customWidth="1"/>
    <col min="17" max="17" width="4.625" style="1" customWidth="1"/>
    <col min="18" max="18" width="7.50390625" style="1" customWidth="1"/>
    <col min="19" max="19" width="4.50390625" style="1" bestFit="1" customWidth="1"/>
    <col min="20" max="20" width="99.875" style="1" hidden="1" customWidth="1"/>
    <col min="21" max="21" width="4.50390625" style="2" hidden="1" customWidth="1"/>
    <col min="22" max="22" width="12.625" style="16" hidden="1" customWidth="1"/>
    <col min="23" max="23" width="6.125" style="2" hidden="1" customWidth="1"/>
    <col min="24" max="24" width="6.25390625" style="2" hidden="1" customWidth="1"/>
    <col min="25" max="25" width="7.625" style="1" hidden="1" customWidth="1"/>
    <col min="26" max="26" width="8.00390625" style="1" hidden="1" customWidth="1"/>
    <col min="27" max="16384" width="9.00390625" style="1" customWidth="1"/>
  </cols>
  <sheetData>
    <row r="1" spans="1:18" ht="14.25">
      <c r="A1" s="142" t="s">
        <v>177</v>
      </c>
      <c r="N1" s="344" t="s">
        <v>225</v>
      </c>
      <c r="O1" s="345"/>
      <c r="P1" s="329">
        <f>'男子申込（様式1‐1）'!P1:R3</f>
        <v>0</v>
      </c>
      <c r="Q1" s="357"/>
      <c r="R1" s="358"/>
    </row>
    <row r="2" spans="1:18" ht="18.75" customHeight="1">
      <c r="A2" s="338" t="s">
        <v>221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9"/>
      <c r="P2" s="359"/>
      <c r="Q2" s="360"/>
      <c r="R2" s="361"/>
    </row>
    <row r="3" spans="1:18" ht="1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62"/>
      <c r="Q3" s="363"/>
      <c r="R3" s="364"/>
    </row>
    <row r="4" spans="1:18" ht="26.25" customHeight="1">
      <c r="A4" s="519" t="s">
        <v>76</v>
      </c>
      <c r="B4" s="520"/>
      <c r="C4" s="520"/>
      <c r="D4" s="351"/>
      <c r="E4" s="352"/>
      <c r="F4" s="33"/>
      <c r="G4" s="33"/>
      <c r="H4" s="33"/>
      <c r="J4" s="42" t="s">
        <v>80</v>
      </c>
      <c r="K4" s="355"/>
      <c r="L4" s="355"/>
      <c r="M4" s="355"/>
      <c r="N4" s="355"/>
      <c r="O4" s="355"/>
      <c r="P4" s="120" t="s">
        <v>233</v>
      </c>
      <c r="Q4" s="6"/>
      <c r="R4" s="6"/>
    </row>
    <row r="5" spans="1:19" ht="26.25" customHeight="1">
      <c r="A5" s="521" t="s">
        <v>219</v>
      </c>
      <c r="B5" s="520"/>
      <c r="C5" s="520"/>
      <c r="D5" s="342"/>
      <c r="E5" s="343"/>
      <c r="F5" s="34"/>
      <c r="G5" s="34"/>
      <c r="H5" s="34"/>
      <c r="J5" s="122" t="s">
        <v>193</v>
      </c>
      <c r="K5" s="346"/>
      <c r="L5" s="346"/>
      <c r="M5" s="346"/>
      <c r="N5" s="346"/>
      <c r="O5" s="346"/>
      <c r="P5" s="346"/>
      <c r="Q5" s="346"/>
      <c r="R5" s="346"/>
      <c r="S5" s="3"/>
    </row>
    <row r="6" spans="1:19" ht="26.25" customHeight="1">
      <c r="A6" s="519" t="s">
        <v>77</v>
      </c>
      <c r="B6" s="520"/>
      <c r="C6" s="522"/>
      <c r="D6" s="207"/>
      <c r="E6" s="143" t="s">
        <v>72</v>
      </c>
      <c r="F6" s="35"/>
      <c r="G6" s="7"/>
      <c r="H6" s="7"/>
      <c r="J6" s="123" t="s">
        <v>194</v>
      </c>
      <c r="K6" s="347"/>
      <c r="L6" s="347"/>
      <c r="M6" s="347"/>
      <c r="N6" s="347"/>
      <c r="O6" s="347"/>
      <c r="P6" s="7"/>
      <c r="Q6" s="7"/>
      <c r="R6" s="7"/>
      <c r="S6" s="3"/>
    </row>
    <row r="7" spans="1:19" ht="26.25" customHeight="1">
      <c r="A7" s="519" t="s">
        <v>78</v>
      </c>
      <c r="B7" s="520"/>
      <c r="C7" s="522"/>
      <c r="D7" s="207"/>
      <c r="E7" s="143" t="s">
        <v>174</v>
      </c>
      <c r="F7" s="36"/>
      <c r="G7" s="36"/>
      <c r="H7" s="36"/>
      <c r="J7" s="178" t="s">
        <v>122</v>
      </c>
      <c r="K7" s="348"/>
      <c r="L7" s="348"/>
      <c r="M7" s="348"/>
      <c r="N7" s="348"/>
      <c r="O7" s="348"/>
      <c r="P7" s="36"/>
      <c r="Q7" s="36"/>
      <c r="R7" s="36"/>
      <c r="S7" s="3"/>
    </row>
    <row r="8" spans="1:19" ht="18.75" customHeight="1">
      <c r="A8" s="37"/>
      <c r="B8" s="37"/>
      <c r="C8" s="36"/>
      <c r="D8" s="36"/>
      <c r="E8" s="36"/>
      <c r="F8" s="36"/>
      <c r="G8" s="36"/>
      <c r="H8" s="36"/>
      <c r="I8" s="36"/>
      <c r="J8" s="36"/>
      <c r="K8" s="39"/>
      <c r="L8" s="40"/>
      <c r="M8" s="41"/>
      <c r="N8" s="41"/>
      <c r="O8" s="41"/>
      <c r="P8" s="41"/>
      <c r="Q8" s="41"/>
      <c r="R8" s="41"/>
      <c r="S8" s="3"/>
    </row>
    <row r="9" spans="3:26" ht="22.5" customHeight="1">
      <c r="C9" s="356" t="s">
        <v>114</v>
      </c>
      <c r="D9" s="356"/>
      <c r="E9" s="3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U9" s="2" t="s">
        <v>40</v>
      </c>
      <c r="V9" s="16" t="s">
        <v>39</v>
      </c>
      <c r="W9" s="2" t="s">
        <v>10</v>
      </c>
      <c r="X9" s="2" t="s">
        <v>6</v>
      </c>
      <c r="Y9" s="1" t="s">
        <v>79</v>
      </c>
      <c r="Z9" s="1" t="s">
        <v>109</v>
      </c>
    </row>
    <row r="10" spans="2:18" ht="9" customHeight="1">
      <c r="B10" s="26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7"/>
    </row>
    <row r="11" spans="1:26" s="2" customFormat="1" ht="40.5" customHeight="1">
      <c r="A11" s="508" t="s">
        <v>41</v>
      </c>
      <c r="B11" s="508"/>
      <c r="C11" s="509" t="s">
        <v>65</v>
      </c>
      <c r="D11" s="510" t="s">
        <v>73</v>
      </c>
      <c r="E11" s="511" t="s">
        <v>42</v>
      </c>
      <c r="F11" s="511" t="s">
        <v>285</v>
      </c>
      <c r="G11" s="511" t="s">
        <v>7</v>
      </c>
      <c r="H11" s="512" t="s">
        <v>40</v>
      </c>
      <c r="I11" s="513" t="s">
        <v>106</v>
      </c>
      <c r="J11" s="514" t="s">
        <v>107</v>
      </c>
      <c r="K11" s="515" t="s">
        <v>108</v>
      </c>
      <c r="L11" s="516" t="s">
        <v>109</v>
      </c>
      <c r="M11" s="513" t="s">
        <v>110</v>
      </c>
      <c r="N11" s="514" t="s">
        <v>107</v>
      </c>
      <c r="O11" s="515" t="s">
        <v>108</v>
      </c>
      <c r="P11" s="516" t="s">
        <v>109</v>
      </c>
      <c r="Q11" s="517" t="s">
        <v>43</v>
      </c>
      <c r="R11" s="518" t="s">
        <v>223</v>
      </c>
      <c r="S11" s="59" t="s">
        <v>62</v>
      </c>
      <c r="T11" s="13"/>
      <c r="U11" s="2">
        <v>1</v>
      </c>
      <c r="V11" s="177" t="s">
        <v>2</v>
      </c>
      <c r="W11" s="2" t="s">
        <v>44</v>
      </c>
      <c r="X11" s="2" t="s">
        <v>95</v>
      </c>
      <c r="Y11" s="5" t="s">
        <v>151</v>
      </c>
      <c r="Z11" s="3" t="s">
        <v>82</v>
      </c>
    </row>
    <row r="12" spans="1:27" s="2" customFormat="1" ht="26.25" customHeight="1" thickBot="1">
      <c r="A12" s="220"/>
      <c r="B12" s="220"/>
      <c r="C12" s="571" t="s">
        <v>113</v>
      </c>
      <c r="D12" s="582" t="s">
        <v>123</v>
      </c>
      <c r="E12" s="583" t="s">
        <v>196</v>
      </c>
      <c r="F12" s="584"/>
      <c r="G12" s="584"/>
      <c r="H12" s="585">
        <v>2</v>
      </c>
      <c r="I12" s="586" t="s">
        <v>92</v>
      </c>
      <c r="J12" s="587" t="s">
        <v>124</v>
      </c>
      <c r="K12" s="587" t="s">
        <v>125</v>
      </c>
      <c r="L12" s="588" t="s">
        <v>81</v>
      </c>
      <c r="M12" s="586" t="s">
        <v>141</v>
      </c>
      <c r="N12" s="589">
        <v>18.13</v>
      </c>
      <c r="O12" s="587" t="s">
        <v>5</v>
      </c>
      <c r="P12" s="588" t="s">
        <v>82</v>
      </c>
      <c r="Q12" s="590" t="s">
        <v>44</v>
      </c>
      <c r="R12" s="591" t="s">
        <v>224</v>
      </c>
      <c r="S12" s="5"/>
      <c r="T12" s="13"/>
      <c r="U12" s="2">
        <v>2</v>
      </c>
      <c r="V12" s="1" t="s">
        <v>4</v>
      </c>
      <c r="X12" s="206" t="s">
        <v>178</v>
      </c>
      <c r="Y12" s="1" t="s">
        <v>152</v>
      </c>
      <c r="Z12" s="1" t="s">
        <v>81</v>
      </c>
      <c r="AA12" s="1"/>
    </row>
    <row r="13" spans="1:25" ht="26.25" customHeight="1" thickTop="1">
      <c r="A13" s="57">
        <v>1</v>
      </c>
      <c r="B13" s="58"/>
      <c r="C13" s="93"/>
      <c r="D13" s="179"/>
      <c r="E13" s="157"/>
      <c r="F13" s="156">
        <f>$D$6</f>
        <v>0</v>
      </c>
      <c r="G13" s="156">
        <f>$D$5</f>
        <v>0</v>
      </c>
      <c r="H13" s="156"/>
      <c r="I13" s="158"/>
      <c r="J13" s="159"/>
      <c r="K13" s="159"/>
      <c r="L13" s="160"/>
      <c r="M13" s="158"/>
      <c r="N13" s="159"/>
      <c r="O13" s="159"/>
      <c r="P13" s="160"/>
      <c r="Q13" s="161"/>
      <c r="R13" s="162"/>
      <c r="S13" s="14" t="s">
        <v>173</v>
      </c>
      <c r="U13" s="2">
        <v>3</v>
      </c>
      <c r="V13" s="177" t="s">
        <v>132</v>
      </c>
      <c r="X13" s="17" t="s">
        <v>179</v>
      </c>
      <c r="Y13" s="1" t="s">
        <v>153</v>
      </c>
    </row>
    <row r="14" spans="1:25" ht="26.25" customHeight="1">
      <c r="A14" s="15">
        <v>2</v>
      </c>
      <c r="B14" s="23"/>
      <c r="C14" s="97"/>
      <c r="D14" s="180"/>
      <c r="E14" s="164"/>
      <c r="F14" s="163">
        <f aca="true" t="shared" si="0" ref="F14:F32">$D$6</f>
        <v>0</v>
      </c>
      <c r="G14" s="163">
        <f aca="true" t="shared" si="1" ref="G14:G32">$D$5</f>
        <v>0</v>
      </c>
      <c r="H14" s="163"/>
      <c r="I14" s="165"/>
      <c r="J14" s="166"/>
      <c r="K14" s="166"/>
      <c r="L14" s="160"/>
      <c r="M14" s="165"/>
      <c r="N14" s="166"/>
      <c r="O14" s="166"/>
      <c r="P14" s="160"/>
      <c r="Q14" s="161"/>
      <c r="R14" s="183"/>
      <c r="S14" s="14" t="s">
        <v>195</v>
      </c>
      <c r="V14" s="5" t="s">
        <v>133</v>
      </c>
      <c r="X14" s="28" t="s">
        <v>8</v>
      </c>
      <c r="Y14" s="1" t="s">
        <v>154</v>
      </c>
    </row>
    <row r="15" spans="1:25" ht="26.25" customHeight="1">
      <c r="A15" s="15">
        <v>3</v>
      </c>
      <c r="B15" s="23"/>
      <c r="C15" s="97"/>
      <c r="D15" s="180"/>
      <c r="E15" s="164"/>
      <c r="F15" s="156">
        <f t="shared" si="0"/>
        <v>0</v>
      </c>
      <c r="G15" s="156">
        <f t="shared" si="1"/>
        <v>0</v>
      </c>
      <c r="H15" s="156"/>
      <c r="I15" s="165"/>
      <c r="J15" s="166"/>
      <c r="K15" s="166"/>
      <c r="L15" s="160"/>
      <c r="M15" s="165"/>
      <c r="N15" s="166"/>
      <c r="O15" s="166"/>
      <c r="P15" s="160"/>
      <c r="Q15" s="161"/>
      <c r="R15" s="183"/>
      <c r="S15" s="14" t="s">
        <v>52</v>
      </c>
      <c r="V15" s="177" t="s">
        <v>135</v>
      </c>
      <c r="X15" s="28" t="s">
        <v>63</v>
      </c>
      <c r="Y15" s="1" t="s">
        <v>155</v>
      </c>
    </row>
    <row r="16" spans="1:25" ht="26.25" customHeight="1">
      <c r="A16" s="15">
        <v>4</v>
      </c>
      <c r="B16" s="23"/>
      <c r="C16" s="97"/>
      <c r="D16" s="180"/>
      <c r="E16" s="164"/>
      <c r="F16" s="169">
        <f t="shared" si="0"/>
        <v>0</v>
      </c>
      <c r="G16" s="156">
        <f t="shared" si="1"/>
        <v>0</v>
      </c>
      <c r="H16" s="169"/>
      <c r="I16" s="165"/>
      <c r="J16" s="166"/>
      <c r="K16" s="166"/>
      <c r="L16" s="160"/>
      <c r="M16" s="165"/>
      <c r="N16" s="166"/>
      <c r="O16" s="166"/>
      <c r="P16" s="160"/>
      <c r="Q16" s="161"/>
      <c r="R16" s="183"/>
      <c r="S16" s="14" t="s">
        <v>217</v>
      </c>
      <c r="V16" s="177" t="s">
        <v>136</v>
      </c>
      <c r="X16" s="28" t="s">
        <v>64</v>
      </c>
      <c r="Y16" s="1" t="s">
        <v>156</v>
      </c>
    </row>
    <row r="17" spans="1:25" ht="26.25" customHeight="1">
      <c r="A17" s="15">
        <v>5</v>
      </c>
      <c r="B17" s="23"/>
      <c r="C17" s="97"/>
      <c r="D17" s="180"/>
      <c r="E17" s="164"/>
      <c r="F17" s="163">
        <f t="shared" si="0"/>
        <v>0</v>
      </c>
      <c r="G17" s="163">
        <f t="shared" si="1"/>
        <v>0</v>
      </c>
      <c r="H17" s="163"/>
      <c r="I17" s="165"/>
      <c r="J17" s="166"/>
      <c r="K17" s="166"/>
      <c r="L17" s="160"/>
      <c r="M17" s="165"/>
      <c r="N17" s="166"/>
      <c r="O17" s="166"/>
      <c r="P17" s="160"/>
      <c r="Q17" s="161"/>
      <c r="R17" s="183"/>
      <c r="S17" s="1" t="s">
        <v>216</v>
      </c>
      <c r="V17" s="177" t="s">
        <v>1</v>
      </c>
      <c r="X17" s="28" t="s">
        <v>9</v>
      </c>
      <c r="Y17" s="1" t="s">
        <v>157</v>
      </c>
    </row>
    <row r="18" spans="1:25" ht="26.25" customHeight="1">
      <c r="A18" s="15">
        <v>6</v>
      </c>
      <c r="B18" s="23"/>
      <c r="C18" s="97"/>
      <c r="D18" s="180"/>
      <c r="E18" s="164"/>
      <c r="F18" s="163">
        <f t="shared" si="0"/>
        <v>0</v>
      </c>
      <c r="G18" s="156">
        <f t="shared" si="1"/>
        <v>0</v>
      </c>
      <c r="H18" s="163"/>
      <c r="I18" s="165"/>
      <c r="J18" s="166"/>
      <c r="K18" s="166"/>
      <c r="L18" s="160"/>
      <c r="M18" s="165"/>
      <c r="N18" s="166"/>
      <c r="O18" s="166"/>
      <c r="P18" s="160"/>
      <c r="Q18" s="161"/>
      <c r="R18" s="183"/>
      <c r="S18" s="14" t="s">
        <v>218</v>
      </c>
      <c r="V18" s="177" t="s">
        <v>137</v>
      </c>
      <c r="X18" s="28" t="s">
        <v>100</v>
      </c>
      <c r="Y18" s="1" t="s">
        <v>158</v>
      </c>
    </row>
    <row r="19" spans="1:25" ht="26.25" customHeight="1">
      <c r="A19" s="15">
        <v>7</v>
      </c>
      <c r="B19" s="23"/>
      <c r="C19" s="97"/>
      <c r="D19" s="163"/>
      <c r="E19" s="164"/>
      <c r="F19" s="163">
        <f t="shared" si="0"/>
        <v>0</v>
      </c>
      <c r="G19" s="163">
        <f t="shared" si="1"/>
        <v>0</v>
      </c>
      <c r="H19" s="163"/>
      <c r="I19" s="165"/>
      <c r="J19" s="166"/>
      <c r="K19" s="166"/>
      <c r="L19" s="160"/>
      <c r="M19" s="165"/>
      <c r="N19" s="166"/>
      <c r="O19" s="166"/>
      <c r="P19" s="160"/>
      <c r="Q19" s="167"/>
      <c r="R19" s="168"/>
      <c r="S19" s="14" t="s">
        <v>296</v>
      </c>
      <c r="V19" s="177" t="s">
        <v>138</v>
      </c>
      <c r="X19" s="28" t="s">
        <v>101</v>
      </c>
      <c r="Y19" s="1" t="s">
        <v>159</v>
      </c>
    </row>
    <row r="20" spans="1:25" ht="26.25" customHeight="1">
      <c r="A20" s="15">
        <v>8</v>
      </c>
      <c r="B20" s="23"/>
      <c r="C20" s="97"/>
      <c r="D20" s="163"/>
      <c r="E20" s="164"/>
      <c r="F20" s="163">
        <f t="shared" si="0"/>
        <v>0</v>
      </c>
      <c r="G20" s="163">
        <f t="shared" si="1"/>
        <v>0</v>
      </c>
      <c r="H20" s="163"/>
      <c r="I20" s="165"/>
      <c r="J20" s="166"/>
      <c r="K20" s="166"/>
      <c r="L20" s="160"/>
      <c r="M20" s="165"/>
      <c r="N20" s="166"/>
      <c r="O20" s="166"/>
      <c r="P20" s="160"/>
      <c r="Q20" s="167"/>
      <c r="R20" s="168"/>
      <c r="S20" s="14" t="s">
        <v>295</v>
      </c>
      <c r="V20" s="177" t="s">
        <v>139</v>
      </c>
      <c r="X20" s="28" t="s">
        <v>66</v>
      </c>
      <c r="Y20" s="1" t="s">
        <v>160</v>
      </c>
    </row>
    <row r="21" spans="1:25" ht="26.25" customHeight="1">
      <c r="A21" s="15">
        <v>9</v>
      </c>
      <c r="B21" s="23"/>
      <c r="C21" s="97"/>
      <c r="D21" s="163"/>
      <c r="E21" s="164"/>
      <c r="F21" s="163">
        <f t="shared" si="0"/>
        <v>0</v>
      </c>
      <c r="G21" s="156">
        <f t="shared" si="1"/>
        <v>0</v>
      </c>
      <c r="H21" s="163"/>
      <c r="I21" s="165"/>
      <c r="J21" s="166"/>
      <c r="K21" s="166"/>
      <c r="L21" s="160"/>
      <c r="M21" s="165"/>
      <c r="N21" s="166"/>
      <c r="O21" s="166"/>
      <c r="P21" s="160"/>
      <c r="Q21" s="167"/>
      <c r="R21" s="168"/>
      <c r="S21" s="14" t="s">
        <v>298</v>
      </c>
      <c r="V21" s="177" t="s">
        <v>140</v>
      </c>
      <c r="X21" s="28" t="s">
        <v>67</v>
      </c>
      <c r="Y21" s="1" t="s">
        <v>161</v>
      </c>
    </row>
    <row r="22" spans="1:25" ht="26.25" customHeight="1">
      <c r="A22" s="15">
        <v>10</v>
      </c>
      <c r="B22" s="23"/>
      <c r="C22" s="97"/>
      <c r="D22" s="163"/>
      <c r="E22" s="164"/>
      <c r="F22" s="163">
        <f t="shared" si="0"/>
        <v>0</v>
      </c>
      <c r="G22" s="163">
        <f t="shared" si="1"/>
        <v>0</v>
      </c>
      <c r="H22" s="163"/>
      <c r="I22" s="165"/>
      <c r="J22" s="166"/>
      <c r="K22" s="166"/>
      <c r="L22" s="160"/>
      <c r="M22" s="165"/>
      <c r="N22" s="166"/>
      <c r="O22" s="166"/>
      <c r="P22" s="160"/>
      <c r="Q22" s="167"/>
      <c r="R22" s="168"/>
      <c r="S22" s="14" t="s">
        <v>297</v>
      </c>
      <c r="X22" s="28"/>
      <c r="Y22" s="1" t="s">
        <v>162</v>
      </c>
    </row>
    <row r="23" spans="1:25" ht="26.25" customHeight="1">
      <c r="A23" s="15">
        <v>11</v>
      </c>
      <c r="B23" s="23"/>
      <c r="C23" s="97"/>
      <c r="D23" s="163"/>
      <c r="E23" s="164"/>
      <c r="F23" s="163">
        <f t="shared" si="0"/>
        <v>0</v>
      </c>
      <c r="G23" s="163">
        <f t="shared" si="1"/>
        <v>0</v>
      </c>
      <c r="H23" s="163"/>
      <c r="I23" s="165"/>
      <c r="J23" s="166"/>
      <c r="K23" s="166"/>
      <c r="L23" s="160"/>
      <c r="M23" s="165"/>
      <c r="N23" s="166"/>
      <c r="O23" s="166"/>
      <c r="P23" s="160"/>
      <c r="Q23" s="167"/>
      <c r="R23" s="168"/>
      <c r="V23" s="22"/>
      <c r="X23" s="18"/>
      <c r="Y23" s="1" t="s">
        <v>163</v>
      </c>
    </row>
    <row r="24" spans="1:25" ht="26.25" customHeight="1">
      <c r="A24" s="15">
        <v>12</v>
      </c>
      <c r="B24" s="23"/>
      <c r="C24" s="97"/>
      <c r="D24" s="163"/>
      <c r="E24" s="164"/>
      <c r="F24" s="163">
        <f t="shared" si="0"/>
        <v>0</v>
      </c>
      <c r="G24" s="163">
        <f t="shared" si="1"/>
        <v>0</v>
      </c>
      <c r="H24" s="163"/>
      <c r="I24" s="165"/>
      <c r="J24" s="166"/>
      <c r="K24" s="166"/>
      <c r="L24" s="160"/>
      <c r="M24" s="165"/>
      <c r="N24" s="166"/>
      <c r="O24" s="166"/>
      <c r="P24" s="160"/>
      <c r="Q24" s="167"/>
      <c r="R24" s="168"/>
      <c r="V24" s="22"/>
      <c r="X24" s="18"/>
      <c r="Y24" s="1" t="s">
        <v>164</v>
      </c>
    </row>
    <row r="25" spans="1:25" ht="26.25" customHeight="1">
      <c r="A25" s="15">
        <v>13</v>
      </c>
      <c r="B25" s="23"/>
      <c r="C25" s="97"/>
      <c r="D25" s="163"/>
      <c r="E25" s="164"/>
      <c r="F25" s="163">
        <f t="shared" si="0"/>
        <v>0</v>
      </c>
      <c r="G25" s="163">
        <f t="shared" si="1"/>
        <v>0</v>
      </c>
      <c r="H25" s="163"/>
      <c r="I25" s="165"/>
      <c r="J25" s="166"/>
      <c r="K25" s="166"/>
      <c r="L25" s="160"/>
      <c r="M25" s="165"/>
      <c r="N25" s="166"/>
      <c r="O25" s="166"/>
      <c r="P25" s="160"/>
      <c r="Q25" s="167"/>
      <c r="R25" s="168"/>
      <c r="V25" s="22"/>
      <c r="X25" s="18"/>
      <c r="Y25" s="1" t="s">
        <v>165</v>
      </c>
    </row>
    <row r="26" spans="1:25" ht="26.25" customHeight="1">
      <c r="A26" s="15">
        <v>14</v>
      </c>
      <c r="B26" s="23"/>
      <c r="C26" s="97"/>
      <c r="D26" s="163"/>
      <c r="E26" s="164"/>
      <c r="F26" s="163">
        <f t="shared" si="0"/>
        <v>0</v>
      </c>
      <c r="G26" s="163">
        <f t="shared" si="1"/>
        <v>0</v>
      </c>
      <c r="H26" s="163"/>
      <c r="I26" s="165"/>
      <c r="J26" s="166"/>
      <c r="K26" s="166"/>
      <c r="L26" s="160"/>
      <c r="M26" s="165"/>
      <c r="N26" s="166"/>
      <c r="O26" s="166"/>
      <c r="P26" s="160"/>
      <c r="Q26" s="167"/>
      <c r="R26" s="168"/>
      <c r="V26" s="22"/>
      <c r="X26" s="18"/>
      <c r="Y26" s="1" t="s">
        <v>166</v>
      </c>
    </row>
    <row r="27" spans="1:25" ht="26.25" customHeight="1">
      <c r="A27" s="15">
        <v>15</v>
      </c>
      <c r="B27" s="23"/>
      <c r="C27" s="97"/>
      <c r="D27" s="163"/>
      <c r="E27" s="164"/>
      <c r="F27" s="163">
        <f t="shared" si="0"/>
        <v>0</v>
      </c>
      <c r="G27" s="163">
        <f t="shared" si="1"/>
        <v>0</v>
      </c>
      <c r="H27" s="163"/>
      <c r="I27" s="165"/>
      <c r="J27" s="166"/>
      <c r="K27" s="166"/>
      <c r="L27" s="160"/>
      <c r="M27" s="165"/>
      <c r="N27" s="166"/>
      <c r="O27" s="166"/>
      <c r="P27" s="160"/>
      <c r="Q27" s="167"/>
      <c r="R27" s="168"/>
      <c r="V27" s="22"/>
      <c r="X27" s="18"/>
      <c r="Y27" s="1" t="s">
        <v>167</v>
      </c>
    </row>
    <row r="28" spans="1:25" ht="26.25" customHeight="1">
      <c r="A28" s="15">
        <v>16</v>
      </c>
      <c r="B28" s="23"/>
      <c r="C28" s="97"/>
      <c r="D28" s="163"/>
      <c r="E28" s="164"/>
      <c r="F28" s="163">
        <f t="shared" si="0"/>
        <v>0</v>
      </c>
      <c r="G28" s="163">
        <f t="shared" si="1"/>
        <v>0</v>
      </c>
      <c r="H28" s="163"/>
      <c r="I28" s="165"/>
      <c r="J28" s="166"/>
      <c r="K28" s="166"/>
      <c r="L28" s="160"/>
      <c r="M28" s="165"/>
      <c r="N28" s="166"/>
      <c r="O28" s="166"/>
      <c r="P28" s="160"/>
      <c r="Q28" s="167"/>
      <c r="R28" s="168"/>
      <c r="V28" s="22"/>
      <c r="X28" s="18"/>
      <c r="Y28" s="1" t="s">
        <v>168</v>
      </c>
    </row>
    <row r="29" spans="1:25" ht="26.25" customHeight="1">
      <c r="A29" s="15">
        <v>17</v>
      </c>
      <c r="B29" s="23"/>
      <c r="C29" s="97"/>
      <c r="D29" s="163"/>
      <c r="E29" s="164"/>
      <c r="F29" s="163">
        <f t="shared" si="0"/>
        <v>0</v>
      </c>
      <c r="G29" s="163">
        <f t="shared" si="1"/>
        <v>0</v>
      </c>
      <c r="H29" s="163"/>
      <c r="I29" s="165"/>
      <c r="J29" s="166"/>
      <c r="K29" s="166"/>
      <c r="L29" s="160"/>
      <c r="M29" s="165"/>
      <c r="N29" s="166"/>
      <c r="O29" s="166"/>
      <c r="P29" s="160"/>
      <c r="Q29" s="167"/>
      <c r="R29" s="168"/>
      <c r="V29" s="22"/>
      <c r="X29" s="18"/>
      <c r="Y29" s="1" t="s">
        <v>169</v>
      </c>
    </row>
    <row r="30" spans="1:25" ht="26.25" customHeight="1">
      <c r="A30" s="15">
        <v>18</v>
      </c>
      <c r="B30" s="23"/>
      <c r="C30" s="97"/>
      <c r="D30" s="163"/>
      <c r="E30" s="164"/>
      <c r="F30" s="163">
        <f t="shared" si="0"/>
        <v>0</v>
      </c>
      <c r="G30" s="163">
        <f t="shared" si="1"/>
        <v>0</v>
      </c>
      <c r="H30" s="163"/>
      <c r="I30" s="165"/>
      <c r="J30" s="166"/>
      <c r="K30" s="166"/>
      <c r="L30" s="160"/>
      <c r="M30" s="165"/>
      <c r="N30" s="166"/>
      <c r="O30" s="166"/>
      <c r="P30" s="160"/>
      <c r="Q30" s="167"/>
      <c r="R30" s="168"/>
      <c r="V30" s="22"/>
      <c r="X30" s="18"/>
      <c r="Y30" s="1" t="s">
        <v>191</v>
      </c>
    </row>
    <row r="31" spans="1:25" ht="26.25" customHeight="1">
      <c r="A31" s="15">
        <v>19</v>
      </c>
      <c r="B31" s="23"/>
      <c r="C31" s="97"/>
      <c r="D31" s="163"/>
      <c r="E31" s="164"/>
      <c r="F31" s="163">
        <f t="shared" si="0"/>
        <v>0</v>
      </c>
      <c r="G31" s="163">
        <f t="shared" si="1"/>
        <v>0</v>
      </c>
      <c r="H31" s="163"/>
      <c r="I31" s="165"/>
      <c r="J31" s="166"/>
      <c r="K31" s="166"/>
      <c r="L31" s="160"/>
      <c r="M31" s="165"/>
      <c r="N31" s="166"/>
      <c r="O31" s="166"/>
      <c r="P31" s="160"/>
      <c r="Q31" s="167"/>
      <c r="R31" s="168"/>
      <c r="V31" s="22"/>
      <c r="X31" s="18"/>
      <c r="Y31" s="1" t="s">
        <v>170</v>
      </c>
    </row>
    <row r="32" spans="1:25" ht="26.25" customHeight="1">
      <c r="A32" s="43">
        <v>20</v>
      </c>
      <c r="B32" s="44"/>
      <c r="C32" s="101"/>
      <c r="D32" s="170"/>
      <c r="E32" s="171"/>
      <c r="F32" s="170">
        <f t="shared" si="0"/>
        <v>0</v>
      </c>
      <c r="G32" s="170">
        <f t="shared" si="1"/>
        <v>0</v>
      </c>
      <c r="H32" s="170"/>
      <c r="I32" s="172"/>
      <c r="J32" s="173"/>
      <c r="K32" s="173"/>
      <c r="L32" s="174"/>
      <c r="M32" s="172"/>
      <c r="N32" s="173"/>
      <c r="O32" s="173"/>
      <c r="P32" s="174"/>
      <c r="Q32" s="175"/>
      <c r="R32" s="176"/>
      <c r="V32" s="22"/>
      <c r="X32" s="18"/>
      <c r="Y32" s="1" t="s">
        <v>171</v>
      </c>
    </row>
    <row r="33" spans="1:25" ht="12.75" customHeight="1">
      <c r="A33" s="38"/>
      <c r="B33" s="54"/>
      <c r="C33" s="55"/>
      <c r="D33" s="47"/>
      <c r="E33" s="56"/>
      <c r="F33" s="47"/>
      <c r="G33" s="204"/>
      <c r="H33" s="204"/>
      <c r="I33" s="45"/>
      <c r="J33" s="46"/>
      <c r="K33" s="45"/>
      <c r="L33" s="46"/>
      <c r="M33" s="45"/>
      <c r="N33" s="46"/>
      <c r="O33" s="47"/>
      <c r="P33" s="47"/>
      <c r="Q33" s="47"/>
      <c r="R33" s="149"/>
      <c r="Y33" s="1" t="s">
        <v>172</v>
      </c>
    </row>
    <row r="34" spans="1:24" ht="30" customHeight="1">
      <c r="A34" s="35"/>
      <c r="B34" s="35"/>
      <c r="C34" s="35"/>
      <c r="D34" s="35"/>
      <c r="E34" s="35"/>
      <c r="F34" s="35"/>
      <c r="G34" s="205"/>
      <c r="H34" s="36"/>
      <c r="I34" s="36"/>
      <c r="J34" s="523" t="s">
        <v>45</v>
      </c>
      <c r="K34" s="524" t="s">
        <v>87</v>
      </c>
      <c r="L34" s="525"/>
      <c r="M34" s="526" t="s">
        <v>88</v>
      </c>
      <c r="N34" s="527" t="s">
        <v>89</v>
      </c>
      <c r="O34" s="543" t="s">
        <v>90</v>
      </c>
      <c r="P34" s="544" t="s">
        <v>91</v>
      </c>
      <c r="Q34" s="545"/>
      <c r="R34" s="151"/>
      <c r="S34" s="35"/>
      <c r="T34" s="35"/>
      <c r="X34" s="18"/>
    </row>
    <row r="35" spans="7:22" ht="15" customHeight="1">
      <c r="G35" s="36"/>
      <c r="H35" s="36"/>
      <c r="I35" s="36"/>
      <c r="J35" s="528" t="s">
        <v>54</v>
      </c>
      <c r="K35" s="529">
        <v>400</v>
      </c>
      <c r="L35" s="530"/>
      <c r="M35" s="531">
        <v>1500</v>
      </c>
      <c r="N35" s="531">
        <f>K35+M35</f>
        <v>1900</v>
      </c>
      <c r="O35" s="48">
        <f>COUNTA(I13:I32)-O36</f>
        <v>0</v>
      </c>
      <c r="P35" s="327">
        <f>N35*O35</f>
        <v>0</v>
      </c>
      <c r="Q35" s="328"/>
      <c r="R35" s="150"/>
      <c r="S35" s="35"/>
      <c r="T35" s="35"/>
      <c r="V35" s="1"/>
    </row>
    <row r="36" spans="1:22" ht="15" customHeight="1">
      <c r="A36" s="592" t="s">
        <v>84</v>
      </c>
      <c r="B36" s="593"/>
      <c r="C36" s="594"/>
      <c r="D36" s="4" t="s">
        <v>85</v>
      </c>
      <c r="E36" s="4" t="s">
        <v>109</v>
      </c>
      <c r="F36" s="27"/>
      <c r="G36" s="35"/>
      <c r="H36" s="35"/>
      <c r="I36" s="35"/>
      <c r="J36" s="532" t="s">
        <v>74</v>
      </c>
      <c r="K36" s="533">
        <v>400</v>
      </c>
      <c r="L36" s="534"/>
      <c r="M36" s="535">
        <v>2500</v>
      </c>
      <c r="N36" s="531">
        <f>K36+M36</f>
        <v>2900</v>
      </c>
      <c r="O36" s="49">
        <f>COUNTA(M13:M32)</f>
        <v>0</v>
      </c>
      <c r="P36" s="340">
        <f>N36*O36</f>
        <v>0</v>
      </c>
      <c r="Q36" s="341"/>
      <c r="R36" s="150"/>
      <c r="V36" s="1"/>
    </row>
    <row r="37" spans="1:18" ht="15" customHeight="1">
      <c r="A37" s="595"/>
      <c r="B37" s="596"/>
      <c r="C37" s="597"/>
      <c r="D37" s="121"/>
      <c r="E37" s="121"/>
      <c r="F37" s="27"/>
      <c r="G37" s="35"/>
      <c r="H37" s="35"/>
      <c r="I37" s="35"/>
      <c r="J37" s="532" t="s">
        <v>48</v>
      </c>
      <c r="K37" s="536">
        <v>400</v>
      </c>
      <c r="L37" s="537"/>
      <c r="M37" s="538"/>
      <c r="N37" s="531">
        <f>K37+M37</f>
        <v>400</v>
      </c>
      <c r="O37" s="49">
        <f>COUNTA(D13:D32)-O35-O36</f>
        <v>0</v>
      </c>
      <c r="P37" s="340">
        <f>N37*O37</f>
        <v>0</v>
      </c>
      <c r="Q37" s="341"/>
      <c r="R37" s="150"/>
    </row>
    <row r="38" spans="10:18" ht="15" customHeight="1">
      <c r="J38" s="539" t="s">
        <v>49</v>
      </c>
      <c r="K38" s="540"/>
      <c r="L38" s="541"/>
      <c r="M38" s="542">
        <v>2500</v>
      </c>
      <c r="N38" s="542">
        <f>K38+M38</f>
        <v>2500</v>
      </c>
      <c r="O38" s="50">
        <f>IF(COUNTA(Q13:Q32)=0,0,1)</f>
        <v>0</v>
      </c>
      <c r="P38" s="353">
        <f>N38*O38</f>
        <v>0</v>
      </c>
      <c r="Q38" s="354"/>
      <c r="R38" s="150"/>
    </row>
    <row r="39" spans="10:18" ht="15" customHeight="1">
      <c r="J39" s="51" t="s">
        <v>50</v>
      </c>
      <c r="K39" s="52"/>
      <c r="L39" s="52"/>
      <c r="M39" s="52"/>
      <c r="N39" s="570" t="s">
        <v>51</v>
      </c>
      <c r="O39" s="53">
        <f>SUM(O35:O37)</f>
        <v>0</v>
      </c>
      <c r="P39" s="349">
        <f>SUM(P35:Q38)</f>
        <v>0</v>
      </c>
      <c r="Q39" s="350"/>
      <c r="R39" s="150"/>
    </row>
  </sheetData>
  <sheetProtection/>
  <mergeCells count="26">
    <mergeCell ref="D4:E4"/>
    <mergeCell ref="A36:C37"/>
    <mergeCell ref="C9:D9"/>
    <mergeCell ref="K36:L36"/>
    <mergeCell ref="K4:O4"/>
    <mergeCell ref="A4:C4"/>
    <mergeCell ref="A5:C5"/>
    <mergeCell ref="D5:E5"/>
    <mergeCell ref="P36:Q36"/>
    <mergeCell ref="K35:L35"/>
    <mergeCell ref="K34:L34"/>
    <mergeCell ref="P34:Q34"/>
    <mergeCell ref="P35:Q35"/>
    <mergeCell ref="K5:R5"/>
    <mergeCell ref="K6:O6"/>
    <mergeCell ref="K7:O7"/>
    <mergeCell ref="N1:O1"/>
    <mergeCell ref="P39:Q39"/>
    <mergeCell ref="K37:L37"/>
    <mergeCell ref="P37:Q37"/>
    <mergeCell ref="K38:L38"/>
    <mergeCell ref="P38:Q38"/>
    <mergeCell ref="P1:R3"/>
    <mergeCell ref="A2:O2"/>
    <mergeCell ref="A6:C6"/>
    <mergeCell ref="A7:C7"/>
  </mergeCells>
  <conditionalFormatting sqref="O35:R39">
    <cfRule type="cellIs" priority="2" dxfId="4" operator="equal" stopIfTrue="1">
      <formula>0</formula>
    </cfRule>
  </conditionalFormatting>
  <conditionalFormatting sqref="P1:R3">
    <cfRule type="cellIs" priority="1" dxfId="5" operator="equal" stopIfTrue="1">
      <formula>0</formula>
    </cfRule>
  </conditionalFormatting>
  <dataValidations count="10">
    <dataValidation type="list" allowBlank="1" showInputMessage="1" showErrorMessage="1" sqref="Q12:Q32">
      <formula1>$W$11:$W$12</formula1>
    </dataValidation>
    <dataValidation type="list" allowBlank="1" showInputMessage="1" showErrorMessage="1" sqref="L13:L32 E37 P13:P32">
      <formula1>$Z$11:$Z$14</formula1>
    </dataValidation>
    <dataValidation type="list" allowBlank="1" showInputMessage="1" showErrorMessage="1" sqref="D7">
      <formula1>$Y$11:$Y$37</formula1>
    </dataValidation>
    <dataValidation type="list" allowBlank="1" showInputMessage="1" showErrorMessage="1" sqref="H13:H32 F33">
      <formula1>$U$11:$U$16</formula1>
    </dataValidation>
    <dataValidation type="list" allowBlank="1" showInputMessage="1" showErrorMessage="1" sqref="O33:R33">
      <formula1>$W$11:$W$13</formula1>
    </dataValidation>
    <dataValidation type="list" allowBlank="1" showInputMessage="1" showErrorMessage="1" sqref="D6">
      <formula1>$X$11:$X$21</formula1>
    </dataValidation>
    <dataValidation type="list" allowBlank="1" showInputMessage="1" showErrorMessage="1" sqref="M12:M32 I12:I32">
      <formula1>$V$11:$V$24</formula1>
    </dataValidation>
    <dataValidation type="list" allowBlank="1" showInputMessage="1" showErrorMessage="1" sqref="K33 M33 I33">
      <formula1>$V$11:$V$31</formula1>
    </dataValidation>
    <dataValidation allowBlank="1" showInputMessage="1" showErrorMessage="1" imeMode="halfAlpha" sqref="J13:K32 N13:O32"/>
    <dataValidation allowBlank="1" showInputMessage="1" showErrorMessage="1" imeMode="halfKatakana" sqref="E12:E32"/>
  </dataValidations>
  <printOptions horizontalCentered="1" verticalCentered="1"/>
  <pageMargins left="0.3937007874015748" right="0.1968503937007874" top="0" bottom="0" header="0.5118110236220472" footer="0.5118110236220472"/>
  <pageSetup horizontalDpi="1200" verticalDpi="12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4"/>
  <sheetViews>
    <sheetView zoomScalePageLayoutView="0" workbookViewId="0" topLeftCell="A34">
      <selection activeCell="P38" sqref="P38"/>
    </sheetView>
  </sheetViews>
  <sheetFormatPr defaultColWidth="9.00390625" defaultRowHeight="13.5"/>
  <cols>
    <col min="1" max="1" width="1.75390625" style="154" customWidth="1"/>
    <col min="2" max="13" width="7.375" style="154" customWidth="1"/>
    <col min="14" max="14" width="3.00390625" style="155" customWidth="1"/>
    <col min="15" max="15" width="8.50390625" style="154" bestFit="1" customWidth="1"/>
    <col min="16" max="16384" width="9.00390625" style="154" customWidth="1"/>
  </cols>
  <sheetData>
    <row r="1" ht="8.25" customHeight="1"/>
    <row r="2" spans="2:13" ht="18.75" thickBot="1">
      <c r="B2" s="228"/>
      <c r="C2" s="229" t="s">
        <v>234</v>
      </c>
      <c r="D2" s="228"/>
      <c r="E2" s="228"/>
      <c r="F2" s="228"/>
      <c r="G2" s="228"/>
      <c r="H2" s="228"/>
      <c r="I2" s="228"/>
      <c r="J2" s="228"/>
      <c r="K2" s="228" t="s">
        <v>299</v>
      </c>
      <c r="L2" s="228"/>
      <c r="M2" s="228"/>
    </row>
    <row r="3" spans="2:14" s="230" customFormat="1" ht="15" customHeight="1">
      <c r="B3" s="394" t="s">
        <v>235</v>
      </c>
      <c r="C3" s="395"/>
      <c r="D3" s="396" t="s">
        <v>236</v>
      </c>
      <c r="E3" s="396"/>
      <c r="F3" s="396"/>
      <c r="G3" s="231" t="s">
        <v>40</v>
      </c>
      <c r="H3" s="395" t="s">
        <v>257</v>
      </c>
      <c r="I3" s="395"/>
      <c r="J3" s="395" t="s">
        <v>127</v>
      </c>
      <c r="K3" s="395"/>
      <c r="L3" s="395" t="s">
        <v>237</v>
      </c>
      <c r="M3" s="397"/>
      <c r="N3" s="232"/>
    </row>
    <row r="4" spans="2:14" ht="22.5" customHeight="1" thickBot="1">
      <c r="B4" s="398" t="s">
        <v>258</v>
      </c>
      <c r="C4" s="399"/>
      <c r="D4" s="400" t="s">
        <v>259</v>
      </c>
      <c r="E4" s="400"/>
      <c r="F4" s="400"/>
      <c r="G4" s="233">
        <v>2</v>
      </c>
      <c r="H4" s="399" t="s">
        <v>95</v>
      </c>
      <c r="I4" s="399"/>
      <c r="J4" s="399" t="s">
        <v>214</v>
      </c>
      <c r="K4" s="399"/>
      <c r="L4" s="399" t="s">
        <v>215</v>
      </c>
      <c r="M4" s="401"/>
      <c r="N4" s="232"/>
    </row>
    <row r="5" spans="2:14" ht="15" customHeight="1">
      <c r="B5" s="234" t="s">
        <v>238</v>
      </c>
      <c r="C5" s="387" t="s">
        <v>239</v>
      </c>
      <c r="D5" s="388"/>
      <c r="E5" s="389" t="s">
        <v>129</v>
      </c>
      <c r="F5" s="389"/>
      <c r="G5" s="389" t="s">
        <v>131</v>
      </c>
      <c r="H5" s="389"/>
      <c r="I5" s="389" t="s">
        <v>240</v>
      </c>
      <c r="J5" s="389"/>
      <c r="K5" s="389" t="s">
        <v>128</v>
      </c>
      <c r="L5" s="389"/>
      <c r="M5" s="235" t="s">
        <v>241</v>
      </c>
      <c r="N5" s="236"/>
    </row>
    <row r="6" spans="2:14" ht="24" customHeight="1">
      <c r="B6" s="237" t="s">
        <v>242</v>
      </c>
      <c r="C6" s="238" t="s">
        <v>243</v>
      </c>
      <c r="D6" s="239">
        <v>0.1</v>
      </c>
      <c r="E6" s="390" t="s">
        <v>244</v>
      </c>
      <c r="F6" s="390"/>
      <c r="G6" s="390" t="s">
        <v>245</v>
      </c>
      <c r="H6" s="390"/>
      <c r="I6" s="391">
        <v>59.22</v>
      </c>
      <c r="J6" s="391"/>
      <c r="K6" s="392">
        <f>SUM($C7:$J7)</f>
        <v>2165</v>
      </c>
      <c r="L6" s="393"/>
      <c r="M6" s="370" t="s">
        <v>256</v>
      </c>
      <c r="N6" s="240"/>
    </row>
    <row r="7" spans="2:14" ht="18.75" customHeight="1" thickBot="1">
      <c r="B7" s="241" t="s">
        <v>246</v>
      </c>
      <c r="C7" s="386">
        <f>IF(C6="","",IF(C6="記録無",0,IF(VALUE(C6)&gt;28.09,0,INT(5.74352*(28.5-VALUE(C6))^1.92))))</f>
        <v>850</v>
      </c>
      <c r="D7" s="386"/>
      <c r="E7" s="386">
        <f>IF(E6="","",IF(E6="記録無",0,IF(VALUE(E6)&lt;1.53,0,INT(51.39*(VALUE(E6)-1.5)^1.05))))</f>
        <v>486</v>
      </c>
      <c r="F7" s="386"/>
      <c r="G7" s="386">
        <f>IF(G6="","",IF(G6="記録無",0,IF(VALUE(G6)&lt;0.77,0,INT(0.8465*(VALUE(G6)*100-75)^1.42))))</f>
        <v>389</v>
      </c>
      <c r="H7" s="386"/>
      <c r="I7" s="386">
        <f>IF(I6="","",IF(I6="記録無",0,IF(VALUE(I6)&gt;81.21,0,INT(1.53775*(82-VALUE(I6))^1.81))))</f>
        <v>440</v>
      </c>
      <c r="J7" s="386"/>
      <c r="K7" s="373"/>
      <c r="L7" s="374"/>
      <c r="M7" s="371"/>
      <c r="N7" s="240"/>
    </row>
    <row r="8" spans="2:14" ht="14.25">
      <c r="B8" s="242" t="s">
        <v>130</v>
      </c>
      <c r="C8" s="243"/>
      <c r="D8" s="243"/>
      <c r="E8" s="244"/>
      <c r="F8" s="245"/>
      <c r="G8" s="246"/>
      <c r="H8" s="246"/>
      <c r="I8" s="245"/>
      <c r="J8" s="247"/>
      <c r="K8" s="245"/>
      <c r="L8" s="248"/>
      <c r="M8" s="248"/>
      <c r="N8" s="240"/>
    </row>
    <row r="9" spans="2:14" ht="14.25">
      <c r="B9" s="242" t="s">
        <v>247</v>
      </c>
      <c r="C9" s="243"/>
      <c r="D9" s="243"/>
      <c r="E9" s="244"/>
      <c r="F9" s="245"/>
      <c r="G9" s="249"/>
      <c r="H9" s="249"/>
      <c r="I9" s="245"/>
      <c r="J9" s="247"/>
      <c r="K9" s="245"/>
      <c r="L9" s="248"/>
      <c r="M9" s="248"/>
      <c r="N9" s="240"/>
    </row>
    <row r="10" spans="2:14" ht="14.25">
      <c r="B10" s="242" t="s">
        <v>248</v>
      </c>
      <c r="C10" s="243"/>
      <c r="D10" s="243"/>
      <c r="E10" s="250"/>
      <c r="F10" s="251"/>
      <c r="G10" s="252"/>
      <c r="H10" s="252"/>
      <c r="I10" s="253"/>
      <c r="J10" s="253"/>
      <c r="K10" s="254"/>
      <c r="L10" s="254"/>
      <c r="M10" s="254"/>
      <c r="N10" s="240"/>
    </row>
    <row r="11" spans="2:14" ht="14.25">
      <c r="B11" s="242"/>
      <c r="C11" s="243"/>
      <c r="D11" s="243"/>
      <c r="E11" s="250"/>
      <c r="F11" s="251"/>
      <c r="G11" s="252"/>
      <c r="H11" s="252"/>
      <c r="I11" s="253"/>
      <c r="J11" s="253"/>
      <c r="K11" s="254"/>
      <c r="L11" s="254"/>
      <c r="M11" s="254"/>
      <c r="N11" s="240"/>
    </row>
    <row r="12" spans="2:14" ht="16.5" customHeight="1"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6"/>
    </row>
    <row r="13" spans="2:14" s="257" customFormat="1" ht="24" customHeight="1" thickBot="1">
      <c r="B13" s="604" t="s">
        <v>260</v>
      </c>
      <c r="C13" s="604"/>
      <c r="D13" s="604"/>
      <c r="E13" s="604"/>
      <c r="F13" s="604"/>
      <c r="G13" s="604"/>
      <c r="H13" s="604"/>
      <c r="I13" s="604"/>
      <c r="J13" s="604"/>
      <c r="K13" s="605" t="s">
        <v>299</v>
      </c>
      <c r="L13" s="604"/>
      <c r="M13" s="604"/>
      <c r="N13" s="258"/>
    </row>
    <row r="14" spans="2:14" s="230" customFormat="1" ht="15" customHeight="1">
      <c r="B14" s="381" t="s">
        <v>235</v>
      </c>
      <c r="C14" s="382"/>
      <c r="D14" s="383" t="s">
        <v>249</v>
      </c>
      <c r="E14" s="383"/>
      <c r="F14" s="383"/>
      <c r="G14" s="259" t="s">
        <v>40</v>
      </c>
      <c r="H14" s="382" t="s">
        <v>257</v>
      </c>
      <c r="I14" s="382"/>
      <c r="J14" s="382" t="s">
        <v>127</v>
      </c>
      <c r="K14" s="382"/>
      <c r="L14" s="382" t="s">
        <v>237</v>
      </c>
      <c r="M14" s="384"/>
      <c r="N14" s="236"/>
    </row>
    <row r="15" spans="2:14" ht="22.5" customHeight="1" thickBot="1">
      <c r="B15" s="375"/>
      <c r="C15" s="376"/>
      <c r="D15" s="376"/>
      <c r="E15" s="376"/>
      <c r="F15" s="376"/>
      <c r="G15" s="260"/>
      <c r="H15" s="377">
        <f>'男子申込（様式1‐1）'!$D$6</f>
        <v>0</v>
      </c>
      <c r="I15" s="377"/>
      <c r="J15" s="377">
        <f>IF('男子申込（様式1‐1）'!$D$4="","",'男子申込（様式1‐1）'!$D$4)</f>
      </c>
      <c r="K15" s="377"/>
      <c r="L15" s="377">
        <f>IF('男子申込（様式1‐1）'!$D$5="","",'男子申込（様式1‐1）'!$D$5)</f>
      </c>
      <c r="M15" s="378"/>
      <c r="N15" s="261"/>
    </row>
    <row r="16" spans="2:14" ht="15" customHeight="1">
      <c r="B16" s="262" t="s">
        <v>238</v>
      </c>
      <c r="C16" s="379" t="s">
        <v>239</v>
      </c>
      <c r="D16" s="379"/>
      <c r="E16" s="380" t="s">
        <v>129</v>
      </c>
      <c r="F16" s="380"/>
      <c r="G16" s="380" t="s">
        <v>131</v>
      </c>
      <c r="H16" s="380"/>
      <c r="I16" s="380" t="s">
        <v>250</v>
      </c>
      <c r="J16" s="380"/>
      <c r="K16" s="380" t="s">
        <v>128</v>
      </c>
      <c r="L16" s="380"/>
      <c r="M16" s="263" t="s">
        <v>241</v>
      </c>
      <c r="N16" s="236"/>
    </row>
    <row r="17" spans="2:14" ht="24" customHeight="1">
      <c r="B17" s="264" t="s">
        <v>242</v>
      </c>
      <c r="C17" s="265"/>
      <c r="D17" s="266"/>
      <c r="E17" s="367"/>
      <c r="F17" s="367"/>
      <c r="G17" s="367"/>
      <c r="H17" s="367"/>
      <c r="I17" s="385"/>
      <c r="J17" s="385"/>
      <c r="K17" s="368">
        <f>SUM($C18:$J18)</f>
        <v>0</v>
      </c>
      <c r="L17" s="369"/>
      <c r="M17" s="370" t="s">
        <v>256</v>
      </c>
      <c r="N17" s="267"/>
    </row>
    <row r="18" spans="2:14" ht="18.75" customHeight="1" thickBot="1">
      <c r="B18" s="268" t="s">
        <v>246</v>
      </c>
      <c r="C18" s="386">
        <f>IF(C17="","",IF(C17="記録無",0,IF(VALUE(C17)&gt;28.09,0,INT(5.74352*(28.5-VALUE(C17))^1.92))))</f>
      </c>
      <c r="D18" s="386"/>
      <c r="E18" s="386">
        <f>IF(E17="","",IF(E17="記録無",0,IF(VALUE(E17)&lt;1.53,0,INT(51.39*(VALUE(E17)-1.5)^1.05))))</f>
      </c>
      <c r="F18" s="386"/>
      <c r="G18" s="386">
        <f>IF(G17="","",IF(G17="記録無",0,IF(VALUE(G17)&lt;0.77,0,INT(0.8465*(VALUE(G17)*100-75)^1.42))))</f>
      </c>
      <c r="H18" s="386"/>
      <c r="I18" s="386">
        <f>IF(I17="","",IF(I17="記録無",0,IF(VALUE(I17)&gt;81.21,0,INT(1.53775*(82-VALUE(I17))^1.81))))</f>
      </c>
      <c r="J18" s="386"/>
      <c r="K18" s="373"/>
      <c r="L18" s="374"/>
      <c r="M18" s="371"/>
      <c r="N18" s="267"/>
    </row>
    <row r="19" spans="2:14" ht="16.5" customHeight="1">
      <c r="B19" s="269"/>
      <c r="C19" s="270"/>
      <c r="D19" s="270"/>
      <c r="E19" s="271"/>
      <c r="F19" s="272"/>
      <c r="G19" s="366"/>
      <c r="H19" s="366"/>
      <c r="I19" s="273"/>
      <c r="J19" s="274"/>
      <c r="K19" s="273"/>
      <c r="L19" s="275"/>
      <c r="M19" s="275"/>
      <c r="N19" s="276"/>
    </row>
    <row r="20" spans="2:14" ht="16.5" customHeight="1"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56"/>
    </row>
    <row r="21" spans="2:14" s="257" customFormat="1" ht="24" customHeight="1" thickBot="1">
      <c r="B21" s="604" t="s">
        <v>260</v>
      </c>
      <c r="C21" s="604"/>
      <c r="D21" s="604"/>
      <c r="E21" s="604"/>
      <c r="F21" s="604"/>
      <c r="G21" s="604"/>
      <c r="H21" s="604"/>
      <c r="I21" s="604"/>
      <c r="J21" s="604"/>
      <c r="K21" s="605" t="s">
        <v>299</v>
      </c>
      <c r="L21" s="604"/>
      <c r="M21" s="604"/>
      <c r="N21" s="278"/>
    </row>
    <row r="22" spans="2:14" s="230" customFormat="1" ht="15" customHeight="1">
      <c r="B22" s="381" t="s">
        <v>235</v>
      </c>
      <c r="C22" s="382"/>
      <c r="D22" s="383" t="s">
        <v>249</v>
      </c>
      <c r="E22" s="383"/>
      <c r="F22" s="383"/>
      <c r="G22" s="259" t="s">
        <v>40</v>
      </c>
      <c r="H22" s="382" t="s">
        <v>257</v>
      </c>
      <c r="I22" s="382"/>
      <c r="J22" s="382" t="s">
        <v>127</v>
      </c>
      <c r="K22" s="382"/>
      <c r="L22" s="382" t="s">
        <v>237</v>
      </c>
      <c r="M22" s="384"/>
      <c r="N22" s="236"/>
    </row>
    <row r="23" spans="2:14" ht="22.5" customHeight="1" thickBot="1">
      <c r="B23" s="375"/>
      <c r="C23" s="376"/>
      <c r="D23" s="376"/>
      <c r="E23" s="376"/>
      <c r="F23" s="376"/>
      <c r="G23" s="260"/>
      <c r="H23" s="377">
        <f>'男子申込（様式1‐1）'!$D$6</f>
        <v>0</v>
      </c>
      <c r="I23" s="377"/>
      <c r="J23" s="377">
        <f>IF('男子申込（様式1‐1）'!$D$4="","",'男子申込（様式1‐1）'!$D$4)</f>
      </c>
      <c r="K23" s="377"/>
      <c r="L23" s="377">
        <f>IF('男子申込（様式1‐1）'!$D$5="","",'男子申込（様式1‐1）'!$D$5)</f>
      </c>
      <c r="M23" s="378"/>
      <c r="N23" s="279"/>
    </row>
    <row r="24" spans="2:14" ht="15" customHeight="1">
      <c r="B24" s="262" t="s">
        <v>238</v>
      </c>
      <c r="C24" s="379" t="s">
        <v>239</v>
      </c>
      <c r="D24" s="379"/>
      <c r="E24" s="380" t="s">
        <v>129</v>
      </c>
      <c r="F24" s="380"/>
      <c r="G24" s="380" t="s">
        <v>131</v>
      </c>
      <c r="H24" s="380"/>
      <c r="I24" s="380" t="s">
        <v>251</v>
      </c>
      <c r="J24" s="380"/>
      <c r="K24" s="380" t="s">
        <v>128</v>
      </c>
      <c r="L24" s="380"/>
      <c r="M24" s="263" t="s">
        <v>241</v>
      </c>
      <c r="N24" s="236"/>
    </row>
    <row r="25" spans="2:14" ht="24" customHeight="1">
      <c r="B25" s="264" t="s">
        <v>242</v>
      </c>
      <c r="C25" s="265"/>
      <c r="D25" s="266"/>
      <c r="E25" s="367"/>
      <c r="F25" s="367"/>
      <c r="G25" s="367"/>
      <c r="H25" s="367"/>
      <c r="I25" s="385"/>
      <c r="J25" s="385"/>
      <c r="K25" s="368">
        <f>SUM($C26:$J26)</f>
        <v>0</v>
      </c>
      <c r="L25" s="369"/>
      <c r="M25" s="370" t="s">
        <v>256</v>
      </c>
      <c r="N25" s="240"/>
    </row>
    <row r="26" spans="2:14" ht="18.75" customHeight="1" thickBot="1">
      <c r="B26" s="268" t="s">
        <v>246</v>
      </c>
      <c r="C26" s="386">
        <f>IF(C25="","",IF(C25="記録無",0,IF(VALUE(C25)&gt;28.09,0,INT(5.74352*(28.5-VALUE(C25))^1.92))))</f>
      </c>
      <c r="D26" s="386"/>
      <c r="E26" s="386">
        <f>IF(E25="","",IF(E25="記録無",0,IF(VALUE(E25)&lt;1.53,0,INT(51.39*(VALUE(E25)-1.5)^1.05))))</f>
      </c>
      <c r="F26" s="386"/>
      <c r="G26" s="386">
        <f>IF(G25="","",IF(G25="記録無",0,IF(VALUE(G25)&lt;0.77,0,INT(0.8465*(VALUE(G25)*100-75)^1.42))))</f>
      </c>
      <c r="H26" s="386"/>
      <c r="I26" s="386">
        <f>IF(I25="","",IF(I25="記録無",0,IF(VALUE(I25)&gt;81.21,0,INT(1.53775*(82-VALUE(I25))^1.81))))</f>
      </c>
      <c r="J26" s="386"/>
      <c r="K26" s="373"/>
      <c r="L26" s="374"/>
      <c r="M26" s="371"/>
      <c r="N26" s="240"/>
    </row>
    <row r="27" spans="2:14" ht="16.5" customHeight="1">
      <c r="B27" s="269"/>
      <c r="C27" s="270"/>
      <c r="D27" s="270"/>
      <c r="E27" s="271"/>
      <c r="F27" s="272"/>
      <c r="G27" s="366"/>
      <c r="H27" s="366"/>
      <c r="I27" s="273"/>
      <c r="J27" s="274"/>
      <c r="K27" s="273"/>
      <c r="L27" s="275"/>
      <c r="M27" s="275"/>
      <c r="N27" s="240"/>
    </row>
    <row r="28" spans="2:14" ht="16.5" customHeight="1"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56"/>
    </row>
    <row r="29" spans="2:14" s="257" customFormat="1" ht="24" customHeight="1" thickBot="1">
      <c r="B29" s="280" t="s">
        <v>261</v>
      </c>
      <c r="C29" s="280"/>
      <c r="D29" s="280"/>
      <c r="E29" s="280"/>
      <c r="F29" s="280"/>
      <c r="G29" s="280"/>
      <c r="H29" s="280"/>
      <c r="I29" s="280"/>
      <c r="J29" s="280"/>
      <c r="K29" s="606" t="s">
        <v>299</v>
      </c>
      <c r="L29" s="280"/>
      <c r="M29" s="280"/>
      <c r="N29" s="278"/>
    </row>
    <row r="30" spans="2:14" s="230" customFormat="1" ht="15" customHeight="1">
      <c r="B30" s="381" t="s">
        <v>235</v>
      </c>
      <c r="C30" s="382"/>
      <c r="D30" s="383" t="s">
        <v>252</v>
      </c>
      <c r="E30" s="383"/>
      <c r="F30" s="383"/>
      <c r="G30" s="259" t="s">
        <v>40</v>
      </c>
      <c r="H30" s="382" t="s">
        <v>257</v>
      </c>
      <c r="I30" s="382"/>
      <c r="J30" s="382" t="s">
        <v>127</v>
      </c>
      <c r="K30" s="382"/>
      <c r="L30" s="382" t="s">
        <v>237</v>
      </c>
      <c r="M30" s="384"/>
      <c r="N30" s="236"/>
    </row>
    <row r="31" spans="2:14" ht="22.5" customHeight="1" thickBot="1">
      <c r="B31" s="375"/>
      <c r="C31" s="376"/>
      <c r="D31" s="376"/>
      <c r="E31" s="376"/>
      <c r="F31" s="376"/>
      <c r="G31" s="260"/>
      <c r="H31" s="377">
        <f>'女子申込（様式1‐2）'!$D$6</f>
        <v>0</v>
      </c>
      <c r="I31" s="377"/>
      <c r="J31" s="377">
        <f>IF('女子申込（様式1‐2）'!$D$4="","",'女子申込（様式1‐2）'!$D$4)</f>
      </c>
      <c r="K31" s="377"/>
      <c r="L31" s="377">
        <f>IF('女子申込（様式1‐2）'!$D$5="","",'女子申込（様式1‐2）'!$D$5)</f>
      </c>
      <c r="M31" s="378"/>
      <c r="N31" s="281"/>
    </row>
    <row r="32" spans="2:14" ht="15" customHeight="1">
      <c r="B32" s="262" t="s">
        <v>238</v>
      </c>
      <c r="C32" s="379" t="s">
        <v>253</v>
      </c>
      <c r="D32" s="379"/>
      <c r="E32" s="380" t="s">
        <v>131</v>
      </c>
      <c r="F32" s="380"/>
      <c r="G32" s="380" t="s">
        <v>129</v>
      </c>
      <c r="H32" s="380"/>
      <c r="I32" s="380" t="s">
        <v>254</v>
      </c>
      <c r="J32" s="380"/>
      <c r="K32" s="380" t="s">
        <v>128</v>
      </c>
      <c r="L32" s="380"/>
      <c r="M32" s="263" t="s">
        <v>241</v>
      </c>
      <c r="N32" s="236"/>
    </row>
    <row r="33" spans="2:14" ht="24.75" customHeight="1">
      <c r="B33" s="264" t="s">
        <v>242</v>
      </c>
      <c r="C33" s="265"/>
      <c r="D33" s="266"/>
      <c r="E33" s="367"/>
      <c r="F33" s="367"/>
      <c r="G33" s="367"/>
      <c r="H33" s="367"/>
      <c r="I33" s="282"/>
      <c r="J33" s="266"/>
      <c r="K33" s="368">
        <f>SUM($C34:$J34)</f>
        <v>0</v>
      </c>
      <c r="L33" s="369"/>
      <c r="M33" s="370" t="s">
        <v>256</v>
      </c>
      <c r="N33" s="283"/>
    </row>
    <row r="34" spans="2:14" ht="18.75" customHeight="1" thickBot="1">
      <c r="B34" s="268" t="s">
        <v>246</v>
      </c>
      <c r="C34" s="372">
        <f>IF(C33="","",IF(C33="記録無",0,IF(VALUE(C33)&gt;26.4,0,INT(9.23076*(26.7-VALUE(C33))^1.835))))</f>
      </c>
      <c r="D34" s="372"/>
      <c r="E34" s="372">
        <f>IF(E33="","",IF(E33="記録無",0,IF(VALUE(E33)&lt;0.76,0,INT(1.84523*(VALUE(E33)*100-75)^1.348))))</f>
      </c>
      <c r="F34" s="372"/>
      <c r="G34" s="372">
        <f>IF(G33="","",IF(G33="記録無",0,IF(VALUE(G33)&lt;1.53,0,INT(56.0211*(VALUE(G33)-1.5)^1.05))))</f>
      </c>
      <c r="H34" s="372"/>
      <c r="I34" s="372">
        <f>IF(I33="","",IF(I33="記録無",0,IF(VALUE(I33)&gt;42.08,0,INT(4.99087*(42.5-VALUE(I33))^1.81))))</f>
      </c>
      <c r="J34" s="372"/>
      <c r="K34" s="373"/>
      <c r="L34" s="374"/>
      <c r="M34" s="371"/>
      <c r="N34" s="283"/>
    </row>
    <row r="35" spans="2:14" ht="16.5" customHeight="1">
      <c r="B35" s="269"/>
      <c r="C35" s="270"/>
      <c r="D35" s="270"/>
      <c r="E35" s="271"/>
      <c r="F35" s="272"/>
      <c r="G35" s="366"/>
      <c r="H35" s="366"/>
      <c r="I35" s="273"/>
      <c r="J35" s="274"/>
      <c r="K35" s="273"/>
      <c r="L35" s="275"/>
      <c r="M35" s="275"/>
      <c r="N35" s="283"/>
    </row>
    <row r="36" spans="2:14" ht="16.5" customHeight="1"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6"/>
    </row>
    <row r="37" spans="2:14" s="257" customFormat="1" ht="24" customHeight="1" thickBot="1">
      <c r="B37" s="280" t="s">
        <v>261</v>
      </c>
      <c r="C37" s="280"/>
      <c r="D37" s="280"/>
      <c r="E37" s="280"/>
      <c r="F37" s="280"/>
      <c r="G37" s="280"/>
      <c r="H37" s="280"/>
      <c r="I37" s="280"/>
      <c r="J37" s="280"/>
      <c r="K37" s="606" t="s">
        <v>299</v>
      </c>
      <c r="L37" s="280"/>
      <c r="M37" s="280"/>
      <c r="N37" s="278"/>
    </row>
    <row r="38" spans="2:14" s="230" customFormat="1" ht="15" customHeight="1">
      <c r="B38" s="381" t="s">
        <v>235</v>
      </c>
      <c r="C38" s="382"/>
      <c r="D38" s="383" t="s">
        <v>255</v>
      </c>
      <c r="E38" s="383"/>
      <c r="F38" s="383"/>
      <c r="G38" s="259" t="s">
        <v>40</v>
      </c>
      <c r="H38" s="382" t="s">
        <v>257</v>
      </c>
      <c r="I38" s="382"/>
      <c r="J38" s="382" t="s">
        <v>127</v>
      </c>
      <c r="K38" s="382"/>
      <c r="L38" s="382" t="s">
        <v>237</v>
      </c>
      <c r="M38" s="384"/>
      <c r="N38" s="236"/>
    </row>
    <row r="39" spans="2:14" ht="22.5" customHeight="1" thickBot="1">
      <c r="B39" s="375"/>
      <c r="C39" s="376"/>
      <c r="D39" s="376"/>
      <c r="E39" s="376"/>
      <c r="F39" s="376"/>
      <c r="G39" s="260"/>
      <c r="H39" s="377">
        <f>'女子申込（様式1‐2）'!$D$6</f>
        <v>0</v>
      </c>
      <c r="I39" s="377"/>
      <c r="J39" s="377">
        <f>IF('女子申込（様式1‐2）'!$D$4="","",'女子申込（様式1‐2）'!$D$4)</f>
      </c>
      <c r="K39" s="377"/>
      <c r="L39" s="377">
        <f>IF('女子申込（様式1‐2）'!$D$5="","",'女子申込（様式1‐2）'!$D$5)</f>
      </c>
      <c r="M39" s="378"/>
      <c r="N39" s="281"/>
    </row>
    <row r="40" spans="2:14" ht="15" customHeight="1">
      <c r="B40" s="262" t="s">
        <v>238</v>
      </c>
      <c r="C40" s="379" t="s">
        <v>253</v>
      </c>
      <c r="D40" s="379"/>
      <c r="E40" s="380" t="s">
        <v>131</v>
      </c>
      <c r="F40" s="380"/>
      <c r="G40" s="380" t="s">
        <v>129</v>
      </c>
      <c r="H40" s="380"/>
      <c r="I40" s="380" t="s">
        <v>254</v>
      </c>
      <c r="J40" s="380"/>
      <c r="K40" s="380" t="s">
        <v>128</v>
      </c>
      <c r="L40" s="380"/>
      <c r="M40" s="263" t="s">
        <v>241</v>
      </c>
      <c r="N40" s="236"/>
    </row>
    <row r="41" spans="2:14" ht="24" customHeight="1">
      <c r="B41" s="264" t="s">
        <v>242</v>
      </c>
      <c r="C41" s="265"/>
      <c r="D41" s="266"/>
      <c r="E41" s="367"/>
      <c r="F41" s="367"/>
      <c r="G41" s="367"/>
      <c r="H41" s="367"/>
      <c r="I41" s="282"/>
      <c r="J41" s="266"/>
      <c r="K41" s="368">
        <f>SUM($C42:$J42)</f>
        <v>0</v>
      </c>
      <c r="L41" s="369"/>
      <c r="M41" s="370" t="s">
        <v>256</v>
      </c>
      <c r="N41" s="283"/>
    </row>
    <row r="42" spans="2:14" ht="18.75" customHeight="1" thickBot="1">
      <c r="B42" s="268" t="s">
        <v>246</v>
      </c>
      <c r="C42" s="372">
        <f>IF(C41="","",IF(C41="記録無",0,IF(VALUE(C41)&gt;26.4,0,INT(9.23076*(26.7-VALUE(C41))^1.835))))</f>
      </c>
      <c r="D42" s="372"/>
      <c r="E42" s="372">
        <f>IF(E41="","",IF(E41="記録無",0,IF(VALUE(E41)&lt;0.76,0,INT(1.84523*(VALUE(E41)*100-75)^1.348))))</f>
      </c>
      <c r="F42" s="372"/>
      <c r="G42" s="372">
        <f>IF(G41="","",IF(G41="記録無",0,IF(VALUE(G41)&lt;1.53,0,INT(56.0211*(VALUE(G41)-1.5)^1.05))))</f>
      </c>
      <c r="H42" s="372"/>
      <c r="I42" s="372">
        <f>IF(I41="","",IF(I41="記録無",0,IF(VALUE(I41)&gt;42.08,0,INT(4.99087*(42.5-VALUE(I41))^1.81))))</f>
      </c>
      <c r="J42" s="372"/>
      <c r="K42" s="373"/>
      <c r="L42" s="374"/>
      <c r="M42" s="371"/>
      <c r="N42" s="283"/>
    </row>
    <row r="43" spans="2:14" ht="16.5" customHeight="1">
      <c r="B43" s="269"/>
      <c r="C43" s="270"/>
      <c r="D43" s="270"/>
      <c r="E43" s="271"/>
      <c r="F43" s="272"/>
      <c r="G43" s="366"/>
      <c r="H43" s="366"/>
      <c r="I43" s="273"/>
      <c r="J43" s="274"/>
      <c r="K43" s="273"/>
      <c r="L43" s="275"/>
      <c r="M43" s="275"/>
      <c r="N43" s="283"/>
    </row>
    <row r="44" spans="2:14" ht="16.5" customHeight="1"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6"/>
    </row>
  </sheetData>
  <sheetProtection/>
  <mergeCells count="127">
    <mergeCell ref="B3:C3"/>
    <mergeCell ref="D3:F3"/>
    <mergeCell ref="H3:I3"/>
    <mergeCell ref="J3:K3"/>
    <mergeCell ref="L3:M3"/>
    <mergeCell ref="B4:C4"/>
    <mergeCell ref="D4:F4"/>
    <mergeCell ref="H4:I4"/>
    <mergeCell ref="J4:K4"/>
    <mergeCell ref="L4:M4"/>
    <mergeCell ref="C5:D5"/>
    <mergeCell ref="E5:F5"/>
    <mergeCell ref="G5:H5"/>
    <mergeCell ref="I5:J5"/>
    <mergeCell ref="K5:L5"/>
    <mergeCell ref="E6:F6"/>
    <mergeCell ref="G6:H6"/>
    <mergeCell ref="I6:J6"/>
    <mergeCell ref="K6:L6"/>
    <mergeCell ref="M6:M7"/>
    <mergeCell ref="C7:D7"/>
    <mergeCell ref="E7:F7"/>
    <mergeCell ref="G7:H7"/>
    <mergeCell ref="I7:J7"/>
    <mergeCell ref="K7:L7"/>
    <mergeCell ref="B14:C14"/>
    <mergeCell ref="D14:F14"/>
    <mergeCell ref="H14:I14"/>
    <mergeCell ref="J14:K14"/>
    <mergeCell ref="L14:M14"/>
    <mergeCell ref="B15:C15"/>
    <mergeCell ref="D15:F15"/>
    <mergeCell ref="H15:I15"/>
    <mergeCell ref="J15:K15"/>
    <mergeCell ref="L15:M15"/>
    <mergeCell ref="C16:D16"/>
    <mergeCell ref="E16:F16"/>
    <mergeCell ref="G16:H16"/>
    <mergeCell ref="I16:J16"/>
    <mergeCell ref="K16:L16"/>
    <mergeCell ref="E17:F17"/>
    <mergeCell ref="G17:H17"/>
    <mergeCell ref="I17:J17"/>
    <mergeCell ref="K17:L17"/>
    <mergeCell ref="M17:M18"/>
    <mergeCell ref="C18:D18"/>
    <mergeCell ref="E18:F18"/>
    <mergeCell ref="G18:H18"/>
    <mergeCell ref="I18:J18"/>
    <mergeCell ref="K18:L18"/>
    <mergeCell ref="G19:H19"/>
    <mergeCell ref="B22:C22"/>
    <mergeCell ref="D22:F22"/>
    <mergeCell ref="H22:I22"/>
    <mergeCell ref="J22:K22"/>
    <mergeCell ref="L22:M22"/>
    <mergeCell ref="B23:C23"/>
    <mergeCell ref="D23:F23"/>
    <mergeCell ref="H23:I23"/>
    <mergeCell ref="J23:K23"/>
    <mergeCell ref="L23:M23"/>
    <mergeCell ref="C24:D24"/>
    <mergeCell ref="E24:F24"/>
    <mergeCell ref="G24:H24"/>
    <mergeCell ref="I24:J24"/>
    <mergeCell ref="K24:L24"/>
    <mergeCell ref="E25:F25"/>
    <mergeCell ref="G25:H25"/>
    <mergeCell ref="I25:J25"/>
    <mergeCell ref="K25:L25"/>
    <mergeCell ref="M25:M26"/>
    <mergeCell ref="C26:D26"/>
    <mergeCell ref="E26:F26"/>
    <mergeCell ref="G26:H26"/>
    <mergeCell ref="I26:J26"/>
    <mergeCell ref="K26:L26"/>
    <mergeCell ref="G27:H27"/>
    <mergeCell ref="B30:C30"/>
    <mergeCell ref="D30:F30"/>
    <mergeCell ref="H30:I30"/>
    <mergeCell ref="J30:K30"/>
    <mergeCell ref="L30:M30"/>
    <mergeCell ref="B31:C31"/>
    <mergeCell ref="D31:F31"/>
    <mergeCell ref="H31:I31"/>
    <mergeCell ref="J31:K31"/>
    <mergeCell ref="L31:M31"/>
    <mergeCell ref="C32:D32"/>
    <mergeCell ref="E32:F32"/>
    <mergeCell ref="G32:H32"/>
    <mergeCell ref="I32:J32"/>
    <mergeCell ref="K32:L32"/>
    <mergeCell ref="E33:F33"/>
    <mergeCell ref="G33:H33"/>
    <mergeCell ref="K33:L33"/>
    <mergeCell ref="M33:M34"/>
    <mergeCell ref="C34:D34"/>
    <mergeCell ref="E34:F34"/>
    <mergeCell ref="G34:H34"/>
    <mergeCell ref="I34:J34"/>
    <mergeCell ref="K34:L34"/>
    <mergeCell ref="G35:H35"/>
    <mergeCell ref="B38:C38"/>
    <mergeCell ref="D38:F38"/>
    <mergeCell ref="H38:I38"/>
    <mergeCell ref="J38:K38"/>
    <mergeCell ref="L38:M38"/>
    <mergeCell ref="B39:C39"/>
    <mergeCell ref="D39:F39"/>
    <mergeCell ref="H39:I39"/>
    <mergeCell ref="J39:K39"/>
    <mergeCell ref="L39:M39"/>
    <mergeCell ref="C40:D40"/>
    <mergeCell ref="E40:F40"/>
    <mergeCell ref="G40:H40"/>
    <mergeCell ref="I40:J40"/>
    <mergeCell ref="K40:L40"/>
    <mergeCell ref="G43:H43"/>
    <mergeCell ref="E41:F41"/>
    <mergeCell ref="G41:H41"/>
    <mergeCell ref="K41:L41"/>
    <mergeCell ref="M41:M42"/>
    <mergeCell ref="C42:D42"/>
    <mergeCell ref="E42:F42"/>
    <mergeCell ref="G42:H42"/>
    <mergeCell ref="I42:J42"/>
    <mergeCell ref="K42:L42"/>
  </mergeCells>
  <dataValidations count="2">
    <dataValidation allowBlank="1" showInputMessage="1" showErrorMessage="1" imeMode="halfKatakana" sqref="D30 D3 D14 D22 D38 D15:F15 D4:F4 D23:F23 D31:F31 D39:F39"/>
    <dataValidation type="list" allowBlank="1" showInputMessage="1" showErrorMessage="1" sqref="B35 B19 B27 B43">
      <formula1>四種競技（様式２）!#REF!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34"/>
  <sheetViews>
    <sheetView view="pageBreakPreview" zoomScaleSheetLayoutView="100" zoomScalePageLayoutView="0" workbookViewId="0" topLeftCell="A1">
      <selection activeCell="J11" sqref="J11"/>
    </sheetView>
  </sheetViews>
  <sheetFormatPr defaultColWidth="12.875" defaultRowHeight="13.5"/>
  <cols>
    <col min="1" max="1" width="15.125" style="66" customWidth="1"/>
    <col min="2" max="2" width="12.00390625" style="66" customWidth="1"/>
    <col min="3" max="3" width="15.875" style="66" customWidth="1"/>
    <col min="4" max="4" width="3.125" style="66" bestFit="1" customWidth="1"/>
    <col min="5" max="5" width="13.50390625" style="66" customWidth="1"/>
    <col min="6" max="6" width="5.125" style="66" customWidth="1"/>
    <col min="7" max="7" width="15.00390625" style="66" customWidth="1"/>
    <col min="8" max="8" width="4.375" style="66" customWidth="1"/>
    <col min="9" max="16384" width="12.875" style="66" customWidth="1"/>
  </cols>
  <sheetData>
    <row r="1" spans="1:9" ht="13.5">
      <c r="A1" s="68" t="s">
        <v>175</v>
      </c>
      <c r="B1" s="69"/>
      <c r="C1" s="69"/>
      <c r="D1" s="69"/>
      <c r="E1" s="69"/>
      <c r="F1" s="69"/>
      <c r="G1" s="69"/>
      <c r="H1" s="69"/>
      <c r="I1" s="65"/>
    </row>
    <row r="2" spans="1:9" ht="13.5">
      <c r="A2" s="69"/>
      <c r="B2" s="69"/>
      <c r="C2" s="69"/>
      <c r="D2" s="69"/>
      <c r="E2" s="69"/>
      <c r="F2" s="69"/>
      <c r="G2" s="69"/>
      <c r="H2" s="69"/>
      <c r="I2" s="65"/>
    </row>
    <row r="3" spans="1:9" ht="30" customHeight="1">
      <c r="A3" s="413" t="s">
        <v>211</v>
      </c>
      <c r="B3" s="413"/>
      <c r="C3" s="413"/>
      <c r="D3" s="413"/>
      <c r="E3" s="413"/>
      <c r="F3" s="413"/>
      <c r="G3" s="70"/>
      <c r="H3" s="70"/>
      <c r="I3" s="60"/>
    </row>
    <row r="4" spans="1:9" ht="30" customHeight="1">
      <c r="A4" s="71"/>
      <c r="B4" s="414" t="s">
        <v>99</v>
      </c>
      <c r="C4" s="414"/>
      <c r="D4" s="414"/>
      <c r="E4" s="414"/>
      <c r="F4" s="414"/>
      <c r="G4" s="414"/>
      <c r="H4" s="71"/>
      <c r="I4" s="61"/>
    </row>
    <row r="5" spans="1:9" ht="22.5" customHeight="1">
      <c r="A5" s="71"/>
      <c r="B5" s="227" t="s">
        <v>232</v>
      </c>
      <c r="C5" s="71"/>
      <c r="D5" s="71"/>
      <c r="E5" s="71"/>
      <c r="F5" s="71"/>
      <c r="G5" s="71"/>
      <c r="H5" s="71"/>
      <c r="I5" s="61"/>
    </row>
    <row r="6" spans="1:9" ht="26.25" customHeight="1">
      <c r="A6" s="402" t="s">
        <v>18</v>
      </c>
      <c r="B6" s="403"/>
      <c r="C6" s="404">
        <f>'参加料　人数（入力×）'!B12</f>
      </c>
      <c r="D6" s="408"/>
      <c r="E6" s="408"/>
      <c r="F6" s="408"/>
      <c r="G6" s="408"/>
      <c r="H6" s="415"/>
      <c r="I6" s="62"/>
    </row>
    <row r="7" spans="1:9" ht="26.25" customHeight="1">
      <c r="A7" s="402" t="s">
        <v>47</v>
      </c>
      <c r="B7" s="403"/>
      <c r="C7" s="416">
        <f>'参加料　人数（入力×）'!C12</f>
      </c>
      <c r="D7" s="408"/>
      <c r="E7" s="408"/>
      <c r="F7" s="408"/>
      <c r="G7" s="408"/>
      <c r="H7" s="415"/>
      <c r="I7" s="65"/>
    </row>
    <row r="8" spans="1:9" ht="26.25" customHeight="1">
      <c r="A8" s="402" t="s">
        <v>19</v>
      </c>
      <c r="B8" s="403"/>
      <c r="C8" s="404">
        <f>'参加料　人数（入力×）'!B2</f>
      </c>
      <c r="D8" s="405"/>
      <c r="E8" s="405"/>
      <c r="F8" s="405"/>
      <c r="G8" s="72" t="s">
        <v>20</v>
      </c>
      <c r="H8" s="73"/>
      <c r="I8" s="65"/>
    </row>
    <row r="9" spans="1:9" ht="26.25" customHeight="1">
      <c r="A9" s="406" t="s">
        <v>116</v>
      </c>
      <c r="B9" s="407"/>
      <c r="C9" s="404"/>
      <c r="D9" s="408"/>
      <c r="E9" s="408"/>
      <c r="F9" s="408"/>
      <c r="G9" s="73" t="s">
        <v>115</v>
      </c>
      <c r="H9" s="129"/>
      <c r="I9" s="65"/>
    </row>
    <row r="10" spans="1:9" ht="30" customHeight="1" thickBot="1">
      <c r="A10" s="74"/>
      <c r="B10" s="130"/>
      <c r="C10" s="71"/>
      <c r="D10" s="71"/>
      <c r="E10" s="76" t="s">
        <v>21</v>
      </c>
      <c r="F10" s="71"/>
      <c r="G10" s="71"/>
      <c r="H10" s="71"/>
      <c r="I10" s="65"/>
    </row>
    <row r="11" spans="1:9" ht="26.25" customHeight="1">
      <c r="A11" s="77" t="s">
        <v>22</v>
      </c>
      <c r="B11" s="78"/>
      <c r="C11" s="209" t="s">
        <v>229</v>
      </c>
      <c r="D11" s="419"/>
      <c r="E11" s="420"/>
      <c r="F11" s="146" t="s">
        <v>23</v>
      </c>
      <c r="G11" s="211">
        <f>1000*D11</f>
        <v>0</v>
      </c>
      <c r="H11" s="79" t="s">
        <v>24</v>
      </c>
      <c r="I11" s="65"/>
    </row>
    <row r="12" spans="1:9" ht="26.25" customHeight="1">
      <c r="A12" s="80" t="s">
        <v>25</v>
      </c>
      <c r="B12" s="75"/>
      <c r="C12" s="210" t="s">
        <v>230</v>
      </c>
      <c r="D12" s="421"/>
      <c r="E12" s="422"/>
      <c r="F12" s="147" t="s">
        <v>23</v>
      </c>
      <c r="G12" s="211">
        <f>500*D12</f>
        <v>0</v>
      </c>
      <c r="H12" s="79" t="s">
        <v>24</v>
      </c>
      <c r="I12" s="65"/>
    </row>
    <row r="13" spans="1:9" ht="26.25" customHeight="1" thickBot="1">
      <c r="A13" s="81" t="s">
        <v>231</v>
      </c>
      <c r="B13" s="82"/>
      <c r="C13" s="83"/>
      <c r="D13" s="423"/>
      <c r="E13" s="424"/>
      <c r="F13" s="148" t="s">
        <v>23</v>
      </c>
      <c r="G13" s="212">
        <f>1200*D13</f>
        <v>0</v>
      </c>
      <c r="H13" s="84" t="s">
        <v>24</v>
      </c>
      <c r="I13" s="63"/>
    </row>
    <row r="14" spans="1:9" ht="26.25" customHeight="1" thickTop="1">
      <c r="A14" s="425" t="s">
        <v>26</v>
      </c>
      <c r="B14" s="426"/>
      <c r="C14" s="426"/>
      <c r="D14" s="426"/>
      <c r="E14" s="426"/>
      <c r="F14" s="85"/>
      <c r="G14" s="86">
        <f>SUM(G11:G13)</f>
        <v>0</v>
      </c>
      <c r="H14" s="87" t="s">
        <v>24</v>
      </c>
      <c r="I14" s="64"/>
    </row>
    <row r="15" spans="1:9" ht="22.5" customHeight="1">
      <c r="A15" s="144" t="s">
        <v>121</v>
      </c>
      <c r="B15" s="145"/>
      <c r="C15" s="145"/>
      <c r="D15" s="145"/>
      <c r="E15" s="145"/>
      <c r="F15" s="145"/>
      <c r="G15" s="145"/>
      <c r="H15" s="71"/>
      <c r="I15" s="64"/>
    </row>
    <row r="17" spans="1:9" ht="22.5" customHeight="1">
      <c r="A17" s="89" t="s">
        <v>96</v>
      </c>
      <c r="B17" s="90"/>
      <c r="C17" s="90"/>
      <c r="D17" s="90"/>
      <c r="E17" s="90"/>
      <c r="F17" s="90"/>
      <c r="G17" s="90"/>
      <c r="H17" s="90"/>
      <c r="I17" s="64"/>
    </row>
    <row r="18" spans="1:9" ht="22.5" customHeight="1">
      <c r="A18" s="91" t="s">
        <v>97</v>
      </c>
      <c r="B18" s="71"/>
      <c r="C18" s="71"/>
      <c r="D18" s="71"/>
      <c r="E18" s="71"/>
      <c r="F18" s="71"/>
      <c r="G18" s="71"/>
      <c r="H18" s="71"/>
      <c r="I18" s="64"/>
    </row>
    <row r="19" spans="1:9" ht="22.5" customHeight="1">
      <c r="A19" s="91" t="s">
        <v>98</v>
      </c>
      <c r="B19" s="71"/>
      <c r="C19" s="71"/>
      <c r="D19" s="71"/>
      <c r="E19" s="71"/>
      <c r="F19" s="71"/>
      <c r="G19" s="71"/>
      <c r="H19" s="71"/>
      <c r="I19" s="64"/>
    </row>
    <row r="20" spans="1:9" ht="22.5" customHeight="1">
      <c r="A20" s="91" t="s">
        <v>226</v>
      </c>
      <c r="B20" s="71"/>
      <c r="C20" s="71"/>
      <c r="D20" s="71"/>
      <c r="E20" s="71"/>
      <c r="F20" s="71"/>
      <c r="G20" s="71"/>
      <c r="H20" s="71"/>
      <c r="I20" s="67"/>
    </row>
    <row r="21" spans="1:9" ht="22.5" customHeight="1">
      <c r="A21" s="91" t="s">
        <v>27</v>
      </c>
      <c r="B21" s="71"/>
      <c r="C21" s="71"/>
      <c r="D21" s="71"/>
      <c r="E21" s="71"/>
      <c r="F21" s="71"/>
      <c r="G21" s="71"/>
      <c r="H21" s="71"/>
      <c r="I21" s="67"/>
    </row>
    <row r="22" spans="1:9" ht="22.5" customHeight="1">
      <c r="A22" s="92"/>
      <c r="B22" s="71"/>
      <c r="C22" s="92"/>
      <c r="D22" s="71"/>
      <c r="E22" s="71"/>
      <c r="F22" s="71"/>
      <c r="G22" s="71"/>
      <c r="H22" s="71"/>
      <c r="I22" s="67"/>
    </row>
    <row r="23" spans="1:9" ht="22.5" customHeight="1">
      <c r="A23" s="92" t="s">
        <v>28</v>
      </c>
      <c r="B23" s="71"/>
      <c r="C23" s="92" t="s">
        <v>213</v>
      </c>
      <c r="D23" s="71"/>
      <c r="E23" s="71"/>
      <c r="F23" s="71"/>
      <c r="G23" s="71"/>
      <c r="H23" s="71"/>
      <c r="I23" s="67"/>
    </row>
    <row r="24" spans="1:9" ht="15" customHeight="1">
      <c r="A24" s="71"/>
      <c r="B24" s="71"/>
      <c r="C24" s="71"/>
      <c r="D24" s="71"/>
      <c r="E24" s="71"/>
      <c r="F24" s="71"/>
      <c r="G24" s="71"/>
      <c r="H24" s="71"/>
      <c r="I24" s="67"/>
    </row>
    <row r="25" spans="2:9" ht="7.5" customHeight="1">
      <c r="B25" s="71"/>
      <c r="C25" s="71"/>
      <c r="D25" s="71"/>
      <c r="E25" s="71"/>
      <c r="F25" s="71"/>
      <c r="G25" s="71"/>
      <c r="H25" s="71"/>
      <c r="I25" s="67"/>
    </row>
    <row r="26" spans="1:9" ht="29.25" customHeight="1" thickBot="1">
      <c r="A26" s="88" t="s">
        <v>117</v>
      </c>
      <c r="B26" s="71"/>
      <c r="C26" s="71"/>
      <c r="D26" s="71"/>
      <c r="E26" s="71"/>
      <c r="F26" s="71"/>
      <c r="G26" s="71"/>
      <c r="H26" s="71"/>
      <c r="I26" s="67"/>
    </row>
    <row r="27" spans="1:9" ht="15" customHeight="1" thickTop="1">
      <c r="A27" s="133"/>
      <c r="B27" s="134"/>
      <c r="C27" s="135"/>
      <c r="D27" s="135"/>
      <c r="E27" s="135"/>
      <c r="F27" s="135"/>
      <c r="G27" s="136"/>
      <c r="H27" s="137"/>
      <c r="I27" s="67"/>
    </row>
    <row r="28" spans="1:9" ht="22.5" customHeight="1">
      <c r="A28" s="138" t="s">
        <v>118</v>
      </c>
      <c r="B28" s="411"/>
      <c r="C28" s="412"/>
      <c r="D28" s="131"/>
      <c r="E28" s="131"/>
      <c r="F28" s="131"/>
      <c r="G28" s="129"/>
      <c r="H28" s="139"/>
      <c r="I28" s="67"/>
    </row>
    <row r="29" spans="1:9" ht="30" customHeight="1">
      <c r="A29" s="138"/>
      <c r="B29" s="409"/>
      <c r="C29" s="409"/>
      <c r="D29" s="409"/>
      <c r="E29" s="409"/>
      <c r="F29" s="409"/>
      <c r="G29" s="409"/>
      <c r="H29" s="140"/>
      <c r="I29" s="67"/>
    </row>
    <row r="30" spans="1:9" ht="30" customHeight="1">
      <c r="A30" s="138"/>
      <c r="B30" s="410"/>
      <c r="C30" s="410"/>
      <c r="D30" s="410"/>
      <c r="E30" s="410"/>
      <c r="F30" s="410"/>
      <c r="G30" s="410"/>
      <c r="H30" s="140"/>
      <c r="I30" s="67"/>
    </row>
    <row r="31" spans="1:9" ht="15" customHeight="1">
      <c r="A31" s="138"/>
      <c r="B31" s="132"/>
      <c r="C31" s="132"/>
      <c r="D31" s="132"/>
      <c r="E31" s="132"/>
      <c r="F31" s="132"/>
      <c r="G31" s="132"/>
      <c r="H31" s="140"/>
      <c r="I31" s="67"/>
    </row>
    <row r="32" spans="1:9" ht="30" customHeight="1">
      <c r="A32" s="138" t="s">
        <v>120</v>
      </c>
      <c r="B32" s="427"/>
      <c r="C32" s="427"/>
      <c r="D32" s="427"/>
      <c r="E32" s="427"/>
      <c r="F32" s="427"/>
      <c r="G32" s="132" t="s">
        <v>119</v>
      </c>
      <c r="H32" s="140"/>
      <c r="I32" s="67"/>
    </row>
    <row r="33" spans="1:9" ht="15" customHeight="1" thickBot="1">
      <c r="A33" s="141"/>
      <c r="B33" s="417"/>
      <c r="C33" s="417"/>
      <c r="D33" s="417"/>
      <c r="E33" s="417"/>
      <c r="F33" s="417"/>
      <c r="G33" s="417"/>
      <c r="H33" s="418"/>
      <c r="I33" s="67"/>
    </row>
    <row r="34" spans="1:9" ht="15" customHeight="1" thickTop="1">
      <c r="A34" s="71"/>
      <c r="B34" s="71"/>
      <c r="C34" s="71"/>
      <c r="D34" s="71"/>
      <c r="E34" s="71"/>
      <c r="F34" s="71"/>
      <c r="G34" s="71"/>
      <c r="H34" s="71"/>
      <c r="I34" s="63"/>
    </row>
  </sheetData>
  <sheetProtection/>
  <mergeCells count="19">
    <mergeCell ref="B33:H33"/>
    <mergeCell ref="D11:E11"/>
    <mergeCell ref="D12:E12"/>
    <mergeCell ref="D13:E13"/>
    <mergeCell ref="A14:E14"/>
    <mergeCell ref="B32:F32"/>
    <mergeCell ref="A3:F3"/>
    <mergeCell ref="B4:G4"/>
    <mergeCell ref="A6:B6"/>
    <mergeCell ref="C6:H6"/>
    <mergeCell ref="A7:B7"/>
    <mergeCell ref="C7:H7"/>
    <mergeCell ref="A8:B8"/>
    <mergeCell ref="C8:F8"/>
    <mergeCell ref="A9:B9"/>
    <mergeCell ref="C9:F9"/>
    <mergeCell ref="B29:G29"/>
    <mergeCell ref="B30:G30"/>
    <mergeCell ref="B28:C28"/>
  </mergeCells>
  <conditionalFormatting sqref="G11:G14 C6:H9">
    <cfRule type="cellIs" priority="1" dxfId="4" operator="equal" stopIfTrue="1">
      <formula>0</formula>
    </cfRule>
  </conditionalFormatting>
  <dataValidations count="1">
    <dataValidation allowBlank="1" showInputMessage="1" showErrorMessage="1" imeMode="disabled" sqref="D11:E13"/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3"/>
  <colBreaks count="1" manualBreakCount="1">
    <brk id="8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B6" sqref="B6:E6"/>
    </sheetView>
  </sheetViews>
  <sheetFormatPr defaultColWidth="9.00390625" defaultRowHeight="13.5"/>
  <cols>
    <col min="1" max="1" width="26.875" style="186" customWidth="1"/>
    <col min="2" max="2" width="12.00390625" style="186" customWidth="1"/>
    <col min="3" max="4" width="9.00390625" style="186" customWidth="1"/>
    <col min="5" max="5" width="27.125" style="186" customWidth="1"/>
    <col min="6" max="16384" width="9.00390625" style="186" customWidth="1"/>
  </cols>
  <sheetData>
    <row r="1" spans="1:2" ht="21">
      <c r="A1" s="184" t="s">
        <v>197</v>
      </c>
      <c r="B1" s="185"/>
    </row>
    <row r="2" spans="1:2" ht="21">
      <c r="A2" s="187" t="s">
        <v>212</v>
      </c>
      <c r="B2" s="185"/>
    </row>
    <row r="4" spans="1:5" ht="28.5">
      <c r="A4" s="438" t="s">
        <v>222</v>
      </c>
      <c r="B4" s="438"/>
      <c r="C4" s="438"/>
      <c r="D4" s="438"/>
      <c r="E4" s="438"/>
    </row>
    <row r="5" ht="14.25" thickBot="1"/>
    <row r="6" spans="1:6" ht="37.5" customHeight="1">
      <c r="A6" s="188" t="s">
        <v>186</v>
      </c>
      <c r="B6" s="439">
        <f>'参加料　人数（入力×）'!A12</f>
      </c>
      <c r="C6" s="439"/>
      <c r="D6" s="439"/>
      <c r="E6" s="440"/>
      <c r="F6" s="189"/>
    </row>
    <row r="7" spans="1:6" ht="37.5" customHeight="1">
      <c r="A7" s="190" t="s">
        <v>180</v>
      </c>
      <c r="B7" s="441">
        <f>'参加料　人数（入力×）'!B2:D2</f>
      </c>
      <c r="C7" s="441"/>
      <c r="D7" s="441"/>
      <c r="E7" s="442"/>
      <c r="F7" s="189"/>
    </row>
    <row r="8" spans="1:6" ht="37.5" customHeight="1">
      <c r="A8" s="191" t="s">
        <v>187</v>
      </c>
      <c r="B8" s="443"/>
      <c r="C8" s="443"/>
      <c r="D8" s="443"/>
      <c r="E8" s="444"/>
      <c r="F8" s="189"/>
    </row>
    <row r="9" spans="1:6" ht="37.5" customHeight="1">
      <c r="A9" s="192" t="s">
        <v>181</v>
      </c>
      <c r="B9" s="445"/>
      <c r="C9" s="446"/>
      <c r="D9" s="446"/>
      <c r="E9" s="447"/>
      <c r="F9" s="189"/>
    </row>
    <row r="10" spans="1:6" ht="30" customHeight="1">
      <c r="A10" s="428" t="s">
        <v>188</v>
      </c>
      <c r="B10" s="430" t="s">
        <v>182</v>
      </c>
      <c r="C10" s="431"/>
      <c r="D10" s="431"/>
      <c r="E10" s="432"/>
      <c r="F10" s="189"/>
    </row>
    <row r="11" spans="1:6" ht="30" customHeight="1" thickBot="1">
      <c r="A11" s="429"/>
      <c r="B11" s="433"/>
      <c r="C11" s="434"/>
      <c r="D11" s="434"/>
      <c r="E11" s="435"/>
      <c r="F11" s="189"/>
    </row>
    <row r="12" spans="1:6" ht="30" customHeight="1">
      <c r="A12" s="189"/>
      <c r="B12" s="189"/>
      <c r="C12" s="189"/>
      <c r="D12" s="189"/>
      <c r="E12" s="189"/>
      <c r="F12" s="189"/>
    </row>
    <row r="13" spans="1:6" ht="30" customHeight="1">
      <c r="A13" s="436" t="s">
        <v>183</v>
      </c>
      <c r="B13" s="436"/>
      <c r="C13" s="436"/>
      <c r="D13" s="436"/>
      <c r="E13" s="436"/>
      <c r="F13" s="189"/>
    </row>
    <row r="14" spans="1:6" ht="17.25">
      <c r="A14" s="193"/>
      <c r="B14" s="193"/>
      <c r="C14" s="193"/>
      <c r="D14" s="193"/>
      <c r="E14" s="193"/>
      <c r="F14" s="189"/>
    </row>
    <row r="15" spans="1:6" ht="17.25">
      <c r="A15" s="193" t="s">
        <v>184</v>
      </c>
      <c r="B15" s="193"/>
      <c r="C15" s="193"/>
      <c r="D15" s="193"/>
      <c r="E15" s="193"/>
      <c r="F15" s="189"/>
    </row>
    <row r="16" spans="1:5" ht="30" customHeight="1">
      <c r="A16" s="194"/>
      <c r="B16" s="195"/>
      <c r="C16" s="195"/>
      <c r="D16" s="195"/>
      <c r="E16" s="196"/>
    </row>
    <row r="17" spans="1:5" ht="30" customHeight="1">
      <c r="A17" s="197"/>
      <c r="B17" s="193"/>
      <c r="C17" s="193"/>
      <c r="D17" s="193"/>
      <c r="E17" s="198"/>
    </row>
    <row r="18" spans="1:5" ht="30" customHeight="1">
      <c r="A18" s="197"/>
      <c r="B18" s="193"/>
      <c r="C18" s="193"/>
      <c r="D18" s="193"/>
      <c r="E18" s="198"/>
    </row>
    <row r="19" spans="1:5" ht="30" customHeight="1">
      <c r="A19" s="199"/>
      <c r="B19" s="200"/>
      <c r="C19" s="200"/>
      <c r="D19" s="200"/>
      <c r="E19" s="201"/>
    </row>
    <row r="22" spans="1:9" ht="30" customHeight="1">
      <c r="A22" s="202" t="s">
        <v>185</v>
      </c>
      <c r="B22" s="203"/>
      <c r="C22" s="203"/>
      <c r="D22" s="437"/>
      <c r="E22" s="437"/>
      <c r="F22" s="437"/>
      <c r="G22" s="437"/>
      <c r="H22" s="437"/>
      <c r="I22" s="437"/>
    </row>
    <row r="23" spans="1:6" ht="30" customHeight="1">
      <c r="A23" s="208" t="s">
        <v>220</v>
      </c>
      <c r="B23" s="208"/>
      <c r="C23" s="208"/>
      <c r="D23" s="208"/>
      <c r="E23" s="208"/>
      <c r="F23" s="208"/>
    </row>
  </sheetData>
  <sheetProtection/>
  <mergeCells count="9">
    <mergeCell ref="A10:A11"/>
    <mergeCell ref="B10:E11"/>
    <mergeCell ref="A13:E13"/>
    <mergeCell ref="D22:I22"/>
    <mergeCell ref="A4:E4"/>
    <mergeCell ref="B6:E6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M7"/>
  <sheetViews>
    <sheetView zoomScalePageLayoutView="0" workbookViewId="0" topLeftCell="A1">
      <selection activeCell="T14" sqref="T14"/>
    </sheetView>
  </sheetViews>
  <sheetFormatPr defaultColWidth="9.00390625" defaultRowHeight="13.5"/>
  <cols>
    <col min="1" max="2" width="5.00390625" style="0" customWidth="1"/>
    <col min="7" max="10" width="3.75390625" style="0" customWidth="1"/>
    <col min="11" max="11" width="3.375" style="317" customWidth="1"/>
    <col min="12" max="12" width="3.375" style="0" customWidth="1"/>
    <col min="13" max="13" width="5.00390625" style="0" customWidth="1"/>
    <col min="14" max="14" width="6.375" style="0" customWidth="1"/>
    <col min="18" max="25" width="6.25390625" style="0" customWidth="1"/>
    <col min="26" max="28" width="5.00390625" style="0" customWidth="1"/>
    <col min="29" max="31" width="7.375" style="0" customWidth="1"/>
    <col min="32" max="35" width="7.50390625" style="0" customWidth="1"/>
    <col min="36" max="39" width="5.00390625" style="0" customWidth="1"/>
  </cols>
  <sheetData>
    <row r="1" ht="14.25" thickBot="1"/>
    <row r="2" spans="1:39" ht="13.5">
      <c r="A2" s="462" t="s">
        <v>262</v>
      </c>
      <c r="B2" s="466" t="s">
        <v>285</v>
      </c>
      <c r="C2" s="463" t="s">
        <v>79</v>
      </c>
      <c r="D2" s="463" t="s">
        <v>76</v>
      </c>
      <c r="E2" s="464" t="s">
        <v>7</v>
      </c>
      <c r="F2" s="465" t="s">
        <v>29</v>
      </c>
      <c r="G2" s="463" t="s">
        <v>30</v>
      </c>
      <c r="H2" s="463"/>
      <c r="I2" s="463" t="s">
        <v>263</v>
      </c>
      <c r="J2" s="463"/>
      <c r="K2" s="287"/>
      <c r="L2" s="319"/>
      <c r="M2" s="463" t="s">
        <v>262</v>
      </c>
      <c r="N2" s="468" t="s">
        <v>79</v>
      </c>
      <c r="O2" s="468" t="s">
        <v>76</v>
      </c>
      <c r="P2" s="470" t="s">
        <v>7</v>
      </c>
      <c r="Q2" s="472" t="s">
        <v>264</v>
      </c>
      <c r="R2" s="451" t="s">
        <v>265</v>
      </c>
      <c r="S2" s="452"/>
      <c r="T2" s="452"/>
      <c r="U2" s="453"/>
      <c r="V2" s="454" t="s">
        <v>266</v>
      </c>
      <c r="W2" s="452"/>
      <c r="X2" s="452"/>
      <c r="Y2" s="452"/>
      <c r="Z2" s="291" t="s">
        <v>267</v>
      </c>
      <c r="AA2" s="292" t="s">
        <v>268</v>
      </c>
      <c r="AB2" s="293" t="s">
        <v>269</v>
      </c>
      <c r="AC2" s="455" t="s">
        <v>270</v>
      </c>
      <c r="AD2" s="457" t="s">
        <v>271</v>
      </c>
      <c r="AE2" s="288" t="s">
        <v>270</v>
      </c>
      <c r="AF2" s="459" t="s">
        <v>272</v>
      </c>
      <c r="AG2" s="460"/>
      <c r="AH2" s="460"/>
      <c r="AI2" s="461"/>
      <c r="AJ2" s="453" t="s">
        <v>273</v>
      </c>
      <c r="AK2" s="463"/>
      <c r="AL2" s="463" t="s">
        <v>274</v>
      </c>
      <c r="AM2" s="463"/>
    </row>
    <row r="3" spans="1:39" ht="13.5">
      <c r="A3" s="462"/>
      <c r="B3" s="467"/>
      <c r="C3" s="463"/>
      <c r="D3" s="463"/>
      <c r="E3" s="464"/>
      <c r="F3" s="465"/>
      <c r="G3" s="286" t="s">
        <v>11</v>
      </c>
      <c r="H3" s="286" t="s">
        <v>12</v>
      </c>
      <c r="I3" s="286" t="s">
        <v>11</v>
      </c>
      <c r="J3" s="286" t="s">
        <v>12</v>
      </c>
      <c r="K3" s="287"/>
      <c r="L3" s="319"/>
      <c r="M3" s="463"/>
      <c r="N3" s="469"/>
      <c r="O3" s="469"/>
      <c r="P3" s="471"/>
      <c r="Q3" s="473"/>
      <c r="R3" s="294" t="s">
        <v>275</v>
      </c>
      <c r="S3" s="286" t="s">
        <v>276</v>
      </c>
      <c r="T3" s="295" t="s">
        <v>277</v>
      </c>
      <c r="U3" s="286" t="s">
        <v>263</v>
      </c>
      <c r="V3" s="294" t="s">
        <v>275</v>
      </c>
      <c r="W3" s="286" t="s">
        <v>276</v>
      </c>
      <c r="X3" s="295" t="s">
        <v>278</v>
      </c>
      <c r="Y3" s="290" t="s">
        <v>263</v>
      </c>
      <c r="Z3" s="296" t="s">
        <v>89</v>
      </c>
      <c r="AA3" s="297" t="s">
        <v>89</v>
      </c>
      <c r="AB3" s="298" t="s">
        <v>89</v>
      </c>
      <c r="AC3" s="456"/>
      <c r="AD3" s="458"/>
      <c r="AE3" s="299" t="s">
        <v>89</v>
      </c>
      <c r="AF3" s="294" t="s">
        <v>279</v>
      </c>
      <c r="AG3" s="286" t="s">
        <v>280</v>
      </c>
      <c r="AH3" s="286" t="s">
        <v>281</v>
      </c>
      <c r="AI3" s="300" t="s">
        <v>282</v>
      </c>
      <c r="AJ3" s="289" t="s">
        <v>283</v>
      </c>
      <c r="AK3" s="286" t="s">
        <v>284</v>
      </c>
      <c r="AL3" s="286" t="s">
        <v>283</v>
      </c>
      <c r="AM3" s="286" t="s">
        <v>284</v>
      </c>
    </row>
    <row r="4" spans="1:39" ht="13.5">
      <c r="A4" s="301">
        <v>1</v>
      </c>
      <c r="B4" s="301">
        <f>'参加料　人数（入力×）'!A12</f>
      </c>
      <c r="C4" s="302">
        <f>'参加料　人数（入力×）'!B12</f>
      </c>
      <c r="D4" s="302">
        <f>'参加料　人数（入力×）'!C12</f>
      </c>
      <c r="E4" s="303">
        <f>'参加料　人数（入力×）'!D12</f>
      </c>
      <c r="F4" s="302">
        <f>'参加料　人数（入力×）'!E12</f>
      </c>
      <c r="G4" s="302">
        <f>'参加料　人数（入力×）'!F12</f>
        <v>0</v>
      </c>
      <c r="H4" s="302">
        <f>'参加料　人数（入力×）'!G12</f>
        <v>0</v>
      </c>
      <c r="I4" s="302">
        <f>'参加料　人数（入力×）'!H12</f>
        <v>0</v>
      </c>
      <c r="J4" s="302">
        <f>'参加料　人数（入力×）'!I12</f>
        <v>0</v>
      </c>
      <c r="K4" s="318"/>
      <c r="L4" s="304"/>
      <c r="M4" s="320">
        <f>'男子申込（様式1‐1）'!P1</f>
        <v>0</v>
      </c>
      <c r="N4" s="302">
        <f>C4</f>
      </c>
      <c r="O4" s="302">
        <f>D4</f>
      </c>
      <c r="P4" s="302">
        <f>E4</f>
      </c>
      <c r="Q4" s="305">
        <f>F4</f>
      </c>
      <c r="R4" s="306">
        <f>'男子申込（様式1‐1）'!O35</f>
        <v>0</v>
      </c>
      <c r="S4" s="302">
        <f>'男子申込（様式1‐1）'!O36</f>
        <v>0</v>
      </c>
      <c r="T4" s="302">
        <f>'男子申込（様式1‐1）'!O37</f>
        <v>0</v>
      </c>
      <c r="U4" s="307">
        <f>'男子申込（様式1‐1）'!O38</f>
        <v>0</v>
      </c>
      <c r="V4" s="308">
        <f>'女子申込（様式1‐2）'!O35</f>
        <v>0</v>
      </c>
      <c r="W4" s="302">
        <f>'女子申込（様式1‐2）'!O36</f>
        <v>0</v>
      </c>
      <c r="X4" s="302">
        <f>'女子申込（様式1‐2）'!O37</f>
        <v>0</v>
      </c>
      <c r="Y4" s="309">
        <f>'女子申込（様式1‐2）'!O38</f>
        <v>0</v>
      </c>
      <c r="Z4" s="310">
        <f>'男子申込（様式1‐1）'!O39</f>
        <v>0</v>
      </c>
      <c r="AA4" s="311">
        <f>'女子申込（様式1‐2）'!O39</f>
        <v>0</v>
      </c>
      <c r="AB4" s="312">
        <f>Z4+AA4</f>
        <v>0</v>
      </c>
      <c r="AC4" s="313">
        <f>R4*1500+S4*2500+U4*2500+V4*1500+W4*2500+Y4*2500</f>
        <v>0</v>
      </c>
      <c r="AD4" s="314">
        <f>AB4*400</f>
        <v>0</v>
      </c>
      <c r="AE4" s="315">
        <f>AC4+AD4</f>
        <v>0</v>
      </c>
      <c r="AF4" s="306">
        <f>'プロ申込等（様式3）'!D11</f>
        <v>0</v>
      </c>
      <c r="AG4" s="302">
        <f>'プロ申込等（様式3）'!D12</f>
        <v>0</v>
      </c>
      <c r="AH4" s="302">
        <f>'プロ申込等（様式3）'!D13</f>
        <v>0</v>
      </c>
      <c r="AI4" s="316">
        <f>AF4*1000+AG4*500+AH4*1200</f>
        <v>0</v>
      </c>
      <c r="AJ4" s="308">
        <v>1</v>
      </c>
      <c r="AK4" s="302">
        <f>AJ4+Z4-1</f>
        <v>0</v>
      </c>
      <c r="AL4" s="302">
        <v>1</v>
      </c>
      <c r="AM4" s="302">
        <f>AL4+AA4-1</f>
        <v>0</v>
      </c>
    </row>
    <row r="5" spans="15:25" ht="13.5" customHeight="1">
      <c r="O5" s="321"/>
      <c r="P5" s="448" t="s">
        <v>290</v>
      </c>
      <c r="Q5" s="449"/>
      <c r="R5" s="449"/>
      <c r="S5" s="449"/>
      <c r="T5" s="449"/>
      <c r="U5" s="449"/>
      <c r="V5" s="449"/>
      <c r="W5" s="449"/>
      <c r="X5" s="449"/>
      <c r="Y5" s="322"/>
    </row>
    <row r="6" spans="15:25" ht="24">
      <c r="O6" s="325" t="s">
        <v>291</v>
      </c>
      <c r="P6" s="450"/>
      <c r="Q6" s="450"/>
      <c r="R6" s="450"/>
      <c r="S6" s="450"/>
      <c r="T6" s="450"/>
      <c r="U6" s="450"/>
      <c r="V6" s="450"/>
      <c r="W6" s="450"/>
      <c r="X6" s="450"/>
      <c r="Y6" s="326" t="s">
        <v>292</v>
      </c>
    </row>
    <row r="7" spans="15:25" ht="13.5">
      <c r="O7" s="323"/>
      <c r="P7" s="450"/>
      <c r="Q7" s="450"/>
      <c r="R7" s="450"/>
      <c r="S7" s="450"/>
      <c r="T7" s="450"/>
      <c r="U7" s="450"/>
      <c r="V7" s="450"/>
      <c r="W7" s="450"/>
      <c r="X7" s="450"/>
      <c r="Y7" s="324"/>
    </row>
  </sheetData>
  <sheetProtection/>
  <mergeCells count="21">
    <mergeCell ref="M2:M3"/>
    <mergeCell ref="N2:N3"/>
    <mergeCell ref="O2:O3"/>
    <mergeCell ref="P2:P3"/>
    <mergeCell ref="Q2:Q3"/>
    <mergeCell ref="A2:A3"/>
    <mergeCell ref="C2:C3"/>
    <mergeCell ref="D2:D3"/>
    <mergeCell ref="E2:E3"/>
    <mergeCell ref="F2:F3"/>
    <mergeCell ref="AL2:AM2"/>
    <mergeCell ref="B2:B3"/>
    <mergeCell ref="AJ2:AK2"/>
    <mergeCell ref="I2:J2"/>
    <mergeCell ref="G2:H2"/>
    <mergeCell ref="P5:X7"/>
    <mergeCell ref="R2:U2"/>
    <mergeCell ref="V2:Y2"/>
    <mergeCell ref="AC2:AC3"/>
    <mergeCell ref="AD2:AD3"/>
    <mergeCell ref="AF2:AI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I1" sqref="I1:J1"/>
    </sheetView>
  </sheetViews>
  <sheetFormatPr defaultColWidth="9.00390625" defaultRowHeight="13.5"/>
  <cols>
    <col min="1" max="1" width="14.125" style="6" customWidth="1"/>
    <col min="2" max="8" width="7.625" style="6" customWidth="1"/>
    <col min="9" max="10" width="7.125" style="6" customWidth="1"/>
    <col min="11" max="11" width="12.00390625" style="6" hidden="1" customWidth="1"/>
    <col min="12" max="14" width="9.00390625" style="6" hidden="1" customWidth="1"/>
    <col min="15" max="15" width="10.75390625" style="226" hidden="1" customWidth="1"/>
    <col min="16" max="16" width="0" style="6" hidden="1" customWidth="1"/>
    <col min="17" max="16384" width="9.00390625" style="6" customWidth="1"/>
  </cols>
  <sheetData>
    <row r="1" spans="1:16" ht="37.5" customHeight="1" thickBot="1">
      <c r="A1" s="481" t="s">
        <v>17</v>
      </c>
      <c r="B1" s="481"/>
      <c r="C1" s="481"/>
      <c r="D1" s="481"/>
      <c r="E1" s="481"/>
      <c r="F1" s="481"/>
      <c r="G1" s="221"/>
      <c r="H1" s="221"/>
      <c r="I1" s="482">
        <f>'男子申込（様式1‐1）'!P1</f>
        <v>0</v>
      </c>
      <c r="J1" s="483"/>
      <c r="O1" s="224">
        <f>IF('男子申込（様式1‐1）'!D5=0,"",'男子申込（様式1‐1）'!D5)</f>
      </c>
      <c r="P1" s="6" t="s">
        <v>289</v>
      </c>
    </row>
    <row r="2" spans="1:15" ht="24.75" customHeight="1">
      <c r="A2" s="12" t="s">
        <v>75</v>
      </c>
      <c r="B2" s="478">
        <f>IF(O1&lt;&gt;"",O1,IF(O2&lt;&gt;"",O2,""))</f>
      </c>
      <c r="C2" s="478"/>
      <c r="D2" s="478"/>
      <c r="E2" s="480" t="s">
        <v>70</v>
      </c>
      <c r="G2" s="6" t="s">
        <v>16</v>
      </c>
      <c r="K2" s="16"/>
      <c r="M2" s="16"/>
      <c r="O2" s="225">
        <f>IF('女子申込（様式1‐2）'!D5=0,"",'女子申込（様式1‐2）'!D5)</f>
      </c>
    </row>
    <row r="3" spans="1:15" ht="27" customHeight="1">
      <c r="A3" s="29"/>
      <c r="B3" s="19" t="s">
        <v>227</v>
      </c>
      <c r="C3" s="19" t="s">
        <v>58</v>
      </c>
      <c r="D3" s="20" t="s">
        <v>71</v>
      </c>
      <c r="E3" s="480"/>
      <c r="G3" s="6" t="s">
        <v>14</v>
      </c>
      <c r="I3" s="6">
        <f>'男子申込（様式1‐1）'!P39</f>
        <v>0</v>
      </c>
      <c r="K3" s="22" t="s">
        <v>2</v>
      </c>
      <c r="L3" s="6">
        <f>COUNTIF('男子申込（様式1‐1）'!$I$13:$M$32,'参加料　人数（入力×）'!K3)</f>
        <v>0</v>
      </c>
      <c r="M3" s="22" t="s">
        <v>2</v>
      </c>
      <c r="N3" s="6">
        <f>COUNTIF('女子申込（様式1‐2）'!$I$13:$M$32,'参加料　人数（入力×）'!M3)</f>
        <v>0</v>
      </c>
      <c r="O3" s="224"/>
    </row>
    <row r="4" spans="1:15" ht="24.75" customHeight="1" thickBot="1">
      <c r="A4" s="4" t="s">
        <v>54</v>
      </c>
      <c r="B4" s="24">
        <f>'男子申込（様式1‐1）'!N35</f>
        <v>1900</v>
      </c>
      <c r="C4" s="24">
        <f>'男子申込（様式1‐1）'!O35</f>
        <v>0</v>
      </c>
      <c r="D4" s="25">
        <f>'女子申込（様式1‐2）'!O35</f>
        <v>0</v>
      </c>
      <c r="E4" s="25">
        <f>B4*(C4+D4)</f>
        <v>0</v>
      </c>
      <c r="G4" s="117" t="s">
        <v>15</v>
      </c>
      <c r="H4" s="117"/>
      <c r="I4" s="117">
        <f>'女子申込（様式1‐2）'!P39</f>
        <v>0</v>
      </c>
      <c r="K4" s="22" t="s">
        <v>4</v>
      </c>
      <c r="L4" s="6">
        <f>COUNTIF('男子申込（様式1‐1）'!$I$13:$M$32,'参加料　人数（入力×）'!K4)</f>
        <v>0</v>
      </c>
      <c r="M4" s="22" t="s">
        <v>4</v>
      </c>
      <c r="N4" s="6">
        <f>COUNTIF('女子申込（様式1‐2）'!$I$13:$M$32,'参加料　人数（入力×）'!M4)</f>
        <v>0</v>
      </c>
      <c r="O4" s="225"/>
    </row>
    <row r="5" spans="1:15" ht="24.75" customHeight="1" thickTop="1">
      <c r="A5" s="4" t="s">
        <v>74</v>
      </c>
      <c r="B5" s="24">
        <f>'男子申込（様式1‐1）'!N36</f>
        <v>2900</v>
      </c>
      <c r="C5" s="24">
        <f>'男子申込（様式1‐1）'!O36</f>
        <v>0</v>
      </c>
      <c r="D5" s="25">
        <f>'女子申込（様式1‐2）'!O36</f>
        <v>0</v>
      </c>
      <c r="E5" s="25">
        <f>B5*(C5+D5)</f>
        <v>0</v>
      </c>
      <c r="G5" s="8" t="s">
        <v>70</v>
      </c>
      <c r="H5" s="8"/>
      <c r="I5" s="8">
        <f>SUM(I3:I4)</f>
        <v>0</v>
      </c>
      <c r="K5" s="22" t="s">
        <v>144</v>
      </c>
      <c r="L5" s="6">
        <f>COUNTIF('男子申込（様式1‐1）'!$I$13:$M$32,'参加料　人数（入力×）'!K5)</f>
        <v>0</v>
      </c>
      <c r="M5" s="22" t="s">
        <v>144</v>
      </c>
      <c r="N5" s="6">
        <f>COUNTIF('女子申込（様式1‐2）'!$I$13:$M$32,'参加料　人数（入力×）'!M5)</f>
        <v>0</v>
      </c>
      <c r="O5" s="224">
        <f>IF('男子申込（様式1‐1）'!D7=0,"",'男子申込（様式1‐1）'!D7)</f>
      </c>
    </row>
    <row r="6" spans="1:15" ht="24.75" customHeight="1">
      <c r="A6" s="10" t="s">
        <v>48</v>
      </c>
      <c r="B6" s="24">
        <f>'男子申込（様式1‐1）'!N37</f>
        <v>400</v>
      </c>
      <c r="C6" s="24">
        <f>'男子申込（様式1‐1）'!O37</f>
        <v>0</v>
      </c>
      <c r="D6" s="25">
        <f>'女子申込（様式1‐2）'!O37</f>
        <v>0</v>
      </c>
      <c r="E6" s="25">
        <f>B6*(C6+D6)</f>
        <v>0</v>
      </c>
      <c r="K6" s="22" t="s">
        <v>145</v>
      </c>
      <c r="L6" s="6">
        <f>COUNTIF('男子申込（様式1‐1）'!$I$13:$M$32,'参加料　人数（入力×）'!K6)</f>
        <v>0</v>
      </c>
      <c r="M6" s="22" t="s">
        <v>145</v>
      </c>
      <c r="N6" s="6">
        <f>COUNTIF('女子申込（様式1‐2）'!$I$13:$M$32,'参加料　人数（入力×）'!M6)</f>
        <v>0</v>
      </c>
      <c r="O6" s="225">
        <f>IF('女子申込（様式1‐2）'!D7=0,"",'女子申込（様式1‐2）'!D7)</f>
      </c>
    </row>
    <row r="7" spans="1:14" ht="24.75" customHeight="1">
      <c r="A7" s="11" t="s">
        <v>13</v>
      </c>
      <c r="B7" s="24">
        <f>'男子申込（様式1‐1）'!N38</f>
        <v>2500</v>
      </c>
      <c r="C7" s="24">
        <f>'男子申込（様式1‐1）'!O38</f>
        <v>0</v>
      </c>
      <c r="D7" s="25">
        <f>'女子申込（様式1‐2）'!O38</f>
        <v>0</v>
      </c>
      <c r="E7" s="25">
        <f>B7*(C7+D7)</f>
        <v>0</v>
      </c>
      <c r="K7" s="22" t="s">
        <v>147</v>
      </c>
      <c r="L7" s="6">
        <f>COUNTIF('男子申込（様式1‐1）'!$I$13:$M$32,'参加料　人数（入力×）'!K7)</f>
        <v>0</v>
      </c>
      <c r="M7" s="22" t="s">
        <v>147</v>
      </c>
      <c r="N7" s="6">
        <f>COUNTIF('女子申込（様式1‐2）'!$I$13:$M$32,'参加料　人数（入力×）'!M7)</f>
        <v>0</v>
      </c>
    </row>
    <row r="8" spans="1:15" ht="24.75" customHeight="1">
      <c r="A8" s="9"/>
      <c r="B8" s="484" t="s">
        <v>59</v>
      </c>
      <c r="C8" s="484"/>
      <c r="D8" s="484"/>
      <c r="E8" s="21">
        <f>SUM(E4:E7)</f>
        <v>0</v>
      </c>
      <c r="F8" s="479"/>
      <c r="G8" s="479"/>
      <c r="H8" s="118"/>
      <c r="I8" s="118"/>
      <c r="J8" s="119"/>
      <c r="K8" s="22" t="s">
        <v>134</v>
      </c>
      <c r="L8" s="6">
        <f>COUNTIF('男子申込（様式1‐1）'!$I$13:$M$32,'参加料　人数（入力×）'!K8)</f>
        <v>0</v>
      </c>
      <c r="M8" s="22" t="s">
        <v>134</v>
      </c>
      <c r="N8" s="6">
        <f>COUNTIF('女子申込（様式1‐2）'!$I$13:$M$32,'参加料　人数（入力×）'!M8)</f>
        <v>0</v>
      </c>
      <c r="O8" s="226">
        <f>IF(COUNT(A1:A2)=0,"",IF(COUNT(A1:A2)=1,SUM(A1:A2),A1))</f>
      </c>
    </row>
    <row r="9" spans="11:14" ht="24.75" customHeight="1">
      <c r="K9" s="22" t="s">
        <v>149</v>
      </c>
      <c r="L9" s="6">
        <f>COUNTIF('男子申込（様式1‐1）'!$I$13:$M$32,'参加料　人数（入力×）'!K9)</f>
        <v>0</v>
      </c>
      <c r="M9" s="22" t="s">
        <v>149</v>
      </c>
      <c r="N9" s="6">
        <f>COUNTIF('女子申込（様式1‐2）'!$I$13:$M$32,'参加料　人数（入力×）'!M9)</f>
        <v>0</v>
      </c>
    </row>
    <row r="10" spans="1:16" ht="24.75" customHeight="1">
      <c r="A10" s="485" t="s">
        <v>228</v>
      </c>
      <c r="B10" s="485" t="s">
        <v>79</v>
      </c>
      <c r="C10" s="485" t="s">
        <v>76</v>
      </c>
      <c r="D10" s="474" t="s">
        <v>7</v>
      </c>
      <c r="E10" s="474" t="s">
        <v>29</v>
      </c>
      <c r="F10" s="476" t="s">
        <v>30</v>
      </c>
      <c r="G10" s="477"/>
      <c r="H10" s="476" t="s">
        <v>10</v>
      </c>
      <c r="I10" s="477"/>
      <c r="K10" s="22" t="s">
        <v>150</v>
      </c>
      <c r="L10" s="6">
        <f>COUNTIF('男子申込（様式1‐1）'!$I$13:$M$32,'参加料　人数（入力×）'!K10)</f>
        <v>0</v>
      </c>
      <c r="M10" s="22" t="s">
        <v>1</v>
      </c>
      <c r="N10" s="6">
        <f>COUNTIF('女子申込（様式1‐2）'!$I$13:$M$32,'参加料　人数（入力×）'!M10)</f>
        <v>0</v>
      </c>
      <c r="O10" s="224">
        <f>IF('男子申込（様式1‐1）'!D6=0,"",'男子申込（様式1‐1）'!D6)</f>
      </c>
      <c r="P10" s="6" t="s">
        <v>288</v>
      </c>
    </row>
    <row r="11" spans="1:15" ht="24.75" customHeight="1">
      <c r="A11" s="485"/>
      <c r="B11" s="485"/>
      <c r="C11" s="485"/>
      <c r="D11" s="475"/>
      <c r="E11" s="475"/>
      <c r="F11" s="112" t="s">
        <v>11</v>
      </c>
      <c r="G11" s="112" t="s">
        <v>12</v>
      </c>
      <c r="H11" s="112" t="s">
        <v>11</v>
      </c>
      <c r="I11" s="112" t="s">
        <v>12</v>
      </c>
      <c r="K11" s="22" t="s">
        <v>53</v>
      </c>
      <c r="L11" s="6">
        <f>COUNTIF('男子申込（様式1‐1）'!$I$13:$M$32,'参加料　人数（入力×）'!K11)</f>
        <v>0</v>
      </c>
      <c r="M11" s="22" t="s">
        <v>53</v>
      </c>
      <c r="N11" s="6">
        <f>COUNTIF('女子申込（様式1‐2）'!$I$13:$M$32,'参加料　人数（入力×）'!M11)</f>
        <v>0</v>
      </c>
      <c r="O11" s="225">
        <f>IF('女子申込（様式1‐2）'!D6=0,"",'女子申込（様式1‐2）'!D6)</f>
      </c>
    </row>
    <row r="12" spans="1:16" ht="24.75" customHeight="1">
      <c r="A12" s="113">
        <f>IF(O10&lt;&gt;"",O10,IF(O11&lt;&gt;"",O11,""))</f>
      </c>
      <c r="B12" s="113">
        <f>IF(O5&lt;&gt;"",O5,IF(O6&lt;&gt;"",O6,""))</f>
      </c>
      <c r="C12" s="113">
        <f>IF(O12&lt;&gt;"",O12,IF(O13&lt;&gt;"",O13,""))</f>
      </c>
      <c r="D12" s="222">
        <f>B2</f>
      </c>
      <c r="E12" s="223">
        <f>IF(O14&lt;&gt;"",O14,IF(O15&lt;&gt;"",O15,""))</f>
      </c>
      <c r="F12" s="113">
        <f>'男子申込（様式1‐1）'!O39</f>
        <v>0</v>
      </c>
      <c r="G12" s="113">
        <f>'女子申込（様式1‐2）'!O39</f>
        <v>0</v>
      </c>
      <c r="H12" s="113">
        <f>'男子申込（様式1‐1）'!O38</f>
        <v>0</v>
      </c>
      <c r="I12" s="113">
        <f>'女子申込（様式1‐2）'!O38</f>
        <v>0</v>
      </c>
      <c r="K12" s="22" t="s">
        <v>68</v>
      </c>
      <c r="L12" s="6">
        <f>COUNTIF('男子申込（様式1‐1）'!$I$13:$M$32,'参加料　人数（入力×）'!K12)</f>
        <v>0</v>
      </c>
      <c r="M12" s="22" t="s">
        <v>69</v>
      </c>
      <c r="N12" s="6">
        <f>COUNTIF('女子申込（様式1‐2）'!$I$13:$M$32,'参加料　人数（入力×）'!M12)</f>
        <v>0</v>
      </c>
      <c r="O12" s="224">
        <f>IF('男子申込（様式1‐1）'!D4=0,"",'男子申込（様式1‐1）'!D4)</f>
      </c>
      <c r="P12" s="6" t="s">
        <v>286</v>
      </c>
    </row>
    <row r="13" spans="1:15" ht="21.75" customHeight="1">
      <c r="A13" s="114"/>
      <c r="B13" s="114"/>
      <c r="C13" s="114"/>
      <c r="D13" s="115"/>
      <c r="E13" s="116"/>
      <c r="F13" s="116"/>
      <c r="G13" s="116"/>
      <c r="H13" s="114"/>
      <c r="K13" s="22" t="s">
        <v>69</v>
      </c>
      <c r="L13" s="6">
        <f>COUNTIF('男子申込（様式1‐1）'!$I$13:$M$32,'参加料　人数（入力×）'!K13)</f>
        <v>0</v>
      </c>
      <c r="M13" s="22" t="s">
        <v>139</v>
      </c>
      <c r="O13" s="225">
        <f>IF('女子申込（様式1‐2）'!D4=0,"",'女子申込（様式1‐2）'!D4)</f>
      </c>
    </row>
    <row r="14" spans="2:16" ht="26.25" customHeight="1">
      <c r="B14" s="126" t="s">
        <v>35</v>
      </c>
      <c r="C14" s="127" t="s">
        <v>37</v>
      </c>
      <c r="D14" s="126" t="s">
        <v>36</v>
      </c>
      <c r="E14" s="127" t="s">
        <v>37</v>
      </c>
      <c r="K14" s="22" t="s">
        <v>61</v>
      </c>
      <c r="L14" s="6">
        <f>COUNTIF('男子申込（様式1‐1）'!$I$13:$M$32,'参加料　人数（入力×）'!K14)</f>
        <v>0</v>
      </c>
      <c r="M14" s="22" t="s">
        <v>0</v>
      </c>
      <c r="O14" s="224">
        <f>IF('男子申込（様式1‐1）'!K4=0,"",'男子申込（様式1‐1）'!K4)</f>
      </c>
      <c r="P14" s="6" t="s">
        <v>287</v>
      </c>
    </row>
    <row r="15" spans="2:15" ht="21.75" customHeight="1">
      <c r="B15" s="126" t="s">
        <v>2</v>
      </c>
      <c r="C15" s="128">
        <f>COUNTIF('男子申込（様式1‐1）'!$I$13:$M$32,'参加料　人数（入力×）'!B15)</f>
        <v>0</v>
      </c>
      <c r="D15" s="126" t="s">
        <v>2</v>
      </c>
      <c r="E15" s="128">
        <f>COUNTIF('女子申込（様式1‐2）'!$I$13:$M$32,'参加料　人数（入力×）'!D15)</f>
        <v>0</v>
      </c>
      <c r="K15" s="22" t="s">
        <v>0</v>
      </c>
      <c r="L15" s="6">
        <f>COUNTIF('男子申込（様式1‐1）'!$I$13:$M$32,'参加料　人数（入力×）'!K15)</f>
        <v>0</v>
      </c>
      <c r="O15" s="225">
        <f>IF('女子申込（様式1‐2）'!K4=0,"",'女子申込（様式1‐2）'!K4)</f>
      </c>
    </row>
    <row r="16" spans="2:14" ht="21.75" customHeight="1">
      <c r="B16" s="126" t="s">
        <v>3</v>
      </c>
      <c r="C16" s="128">
        <f>COUNTIF('男子申込（様式1‐1）'!$I$13:$M$32,'参加料　人数（入力×）'!B16)</f>
        <v>0</v>
      </c>
      <c r="D16" s="126" t="s">
        <v>4</v>
      </c>
      <c r="E16" s="128">
        <f>COUNTIF('女子申込（様式1‐2）'!$I$13:$M$32,'参加料　人数（入力×）'!D16)</f>
        <v>0</v>
      </c>
      <c r="K16" s="22" t="s">
        <v>38</v>
      </c>
      <c r="L16" s="6">
        <f>'男子申込（様式1‐1）'!O38</f>
        <v>0</v>
      </c>
      <c r="M16" s="22" t="s">
        <v>38</v>
      </c>
      <c r="N16" s="6">
        <f>'女子申込（様式1‐2）'!O38</f>
        <v>0</v>
      </c>
    </row>
    <row r="17" spans="2:5" ht="21.75" customHeight="1">
      <c r="B17" s="126" t="s">
        <v>92</v>
      </c>
      <c r="C17" s="128">
        <f>COUNTIF('男子申込（様式1‐1）'!$I$13:$M$32,'参加料　人数（入力×）'!B17)</f>
        <v>0</v>
      </c>
      <c r="D17" s="126" t="s">
        <v>143</v>
      </c>
      <c r="E17" s="128">
        <f>COUNTIF('女子申込（様式1‐2）'!$I$13:$M$32,'参加料　人数（入力×）'!D17)</f>
        <v>0</v>
      </c>
    </row>
    <row r="18" spans="2:5" ht="21.75" customHeight="1">
      <c r="B18" s="126" t="s">
        <v>93</v>
      </c>
      <c r="C18" s="128">
        <f>COUNTIF('男子申込（様式1‐1）'!$I$13:$M$32,'参加料　人数（入力×）'!B18)</f>
        <v>0</v>
      </c>
      <c r="D18" s="126" t="s">
        <v>146</v>
      </c>
      <c r="E18" s="128">
        <f>COUNTIF('女子申込（様式1‐2）'!$I$13:$M$32,'参加料　人数（入力×）'!D18)</f>
        <v>0</v>
      </c>
    </row>
    <row r="19" spans="2:5" ht="21.75" customHeight="1">
      <c r="B19" s="126" t="s">
        <v>31</v>
      </c>
      <c r="C19" s="128">
        <f>COUNTIF('男子申込（様式1‐1）'!$I$13:$M$32,'参加料　人数（入力×）'!B19)</f>
        <v>0</v>
      </c>
      <c r="D19" s="126" t="s">
        <v>148</v>
      </c>
      <c r="E19" s="128">
        <f>COUNTIF('女子申込（様式1‐2）'!$I$13:$M$32,'参加料　人数（入力×）'!D19)</f>
        <v>0</v>
      </c>
    </row>
    <row r="20" spans="2:5" ht="21.75" customHeight="1">
      <c r="B20" s="126" t="s">
        <v>32</v>
      </c>
      <c r="C20" s="128">
        <f>COUNTIF('男子申込（様式1‐1）'!$I$13:$M$32,'参加料　人数（入力×）'!B20)</f>
        <v>0</v>
      </c>
      <c r="D20" s="126" t="s">
        <v>142</v>
      </c>
      <c r="E20" s="128">
        <f>COUNTIF('女子申込（様式1‐2）'!$I$13:$M$32,'参加料　人数（入力×）'!D20)</f>
        <v>0</v>
      </c>
    </row>
    <row r="21" spans="2:5" ht="21.75" customHeight="1">
      <c r="B21" s="126" t="s">
        <v>33</v>
      </c>
      <c r="C21" s="128">
        <f>COUNTIF('男子申込（様式1‐1）'!$I$13:$M$32,'参加料　人数（入力×）'!B21)</f>
        <v>0</v>
      </c>
      <c r="D21" s="126" t="s">
        <v>141</v>
      </c>
      <c r="E21" s="128">
        <f>COUNTIF('女子申込（様式1‐2）'!$I$13:$M$32,'参加料　人数（入力×）'!D21)</f>
        <v>0</v>
      </c>
    </row>
    <row r="22" spans="2:5" ht="21.75" customHeight="1">
      <c r="B22" s="126" t="s">
        <v>34</v>
      </c>
      <c r="C22" s="128">
        <f>COUNTIF('男子申込（様式1‐1）'!$I$13:$M$32,'参加料　人数（入力×）'!B22)</f>
        <v>0</v>
      </c>
      <c r="D22" s="126" t="s">
        <v>53</v>
      </c>
      <c r="E22" s="128">
        <f>COUNTIF('女子申込（様式1‐2）'!$I$13:$M$32,'参加料　人数（入力×）'!D22)</f>
        <v>0</v>
      </c>
    </row>
    <row r="23" spans="2:5" ht="21.75" customHeight="1">
      <c r="B23" s="126" t="s">
        <v>53</v>
      </c>
      <c r="C23" s="128">
        <f>COUNTIF('男子申込（様式1‐1）'!$I$13:$M$32,'参加料　人数（入力×）'!B23)</f>
        <v>0</v>
      </c>
      <c r="D23" s="126" t="s">
        <v>69</v>
      </c>
      <c r="E23" s="128">
        <f>COUNTIF('女子申込（様式1‐2）'!$I$13:$M$32,'参加料　人数（入力×）'!D23)</f>
        <v>0</v>
      </c>
    </row>
    <row r="24" spans="2:5" ht="21.75" customHeight="1">
      <c r="B24" s="126" t="s">
        <v>68</v>
      </c>
      <c r="C24" s="128">
        <f>COUNTIF('男子申込（様式1‐1）'!$I$13:$M$32,'参加料　人数（入力×）'!B24)</f>
        <v>0</v>
      </c>
      <c r="D24" s="126" t="s">
        <v>139</v>
      </c>
      <c r="E24" s="128">
        <f>COUNTIF('女子申込（様式1‐2）'!$I$13:$M$32,'参加料　人数（入力×）'!D24)</f>
        <v>0</v>
      </c>
    </row>
    <row r="25" spans="2:5" ht="21.75" customHeight="1">
      <c r="B25" s="126" t="s">
        <v>69</v>
      </c>
      <c r="C25" s="128">
        <f>COUNTIF('男子申込（様式1‐1）'!$I$13:$M$32,'参加料　人数（入力×）'!B25)</f>
        <v>0</v>
      </c>
      <c r="D25" s="126" t="s">
        <v>0</v>
      </c>
      <c r="E25" s="128">
        <f>COUNTIF('女子申込（様式1‐2）'!$I$13:$M$32,'参加料　人数（入力×）'!D25)</f>
        <v>0</v>
      </c>
    </row>
    <row r="26" spans="2:5" ht="21.75" customHeight="1">
      <c r="B26" s="126" t="s">
        <v>61</v>
      </c>
      <c r="C26" s="128">
        <f>COUNTIF('男子申込（様式1‐1）'!$I$13:$M$32,'参加料　人数（入力×）'!B26)</f>
        <v>0</v>
      </c>
      <c r="D26" s="126"/>
      <c r="E26" s="128"/>
    </row>
    <row r="27" spans="2:5" ht="21.75" customHeight="1">
      <c r="B27" s="126" t="s">
        <v>0</v>
      </c>
      <c r="C27" s="128">
        <f>COUNTIF('男子申込（様式1‐1）'!$I$13:$M$32,'参加料　人数（入力×）'!B27)</f>
        <v>0</v>
      </c>
      <c r="D27" s="128"/>
      <c r="E27" s="128"/>
    </row>
    <row r="28" spans="2:5" ht="21.75" customHeight="1">
      <c r="B28" s="128"/>
      <c r="C28" s="128"/>
      <c r="D28" s="128"/>
      <c r="E28" s="128"/>
    </row>
    <row r="29" spans="2:5" ht="21.75" customHeight="1">
      <c r="B29" s="126" t="s">
        <v>38</v>
      </c>
      <c r="C29" s="128">
        <f>'男子申込（様式1‐1）'!O38</f>
        <v>0</v>
      </c>
      <c r="D29" s="126" t="s">
        <v>38</v>
      </c>
      <c r="E29" s="128">
        <f>'女子申込（様式1‐2）'!O38</f>
        <v>0</v>
      </c>
    </row>
    <row r="41" ht="21.75"/>
    <row r="46" ht="21.75"/>
    <row r="47" ht="21.75"/>
    <row r="48" ht="21.75"/>
    <row r="49" ht="21.75"/>
  </sheetData>
  <sheetProtection sheet="1"/>
  <mergeCells count="13">
    <mergeCell ref="A1:F1"/>
    <mergeCell ref="I1:J1"/>
    <mergeCell ref="B8:D8"/>
    <mergeCell ref="A10:A11"/>
    <mergeCell ref="B10:B11"/>
    <mergeCell ref="C10:C11"/>
    <mergeCell ref="D10:D11"/>
    <mergeCell ref="E10:E11"/>
    <mergeCell ref="F10:G10"/>
    <mergeCell ref="H10:I10"/>
    <mergeCell ref="B2:D2"/>
    <mergeCell ref="F8:G8"/>
    <mergeCell ref="E2:E3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&amp;R道央陸上競技協会</oddHeader>
  </headerFooter>
  <colBreaks count="1" manualBreakCount="1">
    <brk id="10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P6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1" width="1.25" style="0" customWidth="1"/>
    <col min="2" max="2" width="11.25390625" style="0" customWidth="1"/>
    <col min="3" max="3" width="5.00390625" style="0" customWidth="1"/>
  </cols>
  <sheetData>
    <row r="1" ht="30" customHeight="1">
      <c r="B1" t="s">
        <v>207</v>
      </c>
    </row>
    <row r="2" spans="2:16" ht="13.5">
      <c r="B2" s="486" t="s">
        <v>198</v>
      </c>
      <c r="C2" s="486" t="s">
        <v>40</v>
      </c>
      <c r="D2" s="486" t="s">
        <v>199</v>
      </c>
      <c r="E2" s="486" t="s">
        <v>200</v>
      </c>
      <c r="F2" s="486" t="s">
        <v>204</v>
      </c>
      <c r="G2" s="486"/>
      <c r="H2" s="486"/>
      <c r="I2" s="486" t="s">
        <v>202</v>
      </c>
      <c r="J2" s="486"/>
      <c r="K2" s="486" t="s">
        <v>205</v>
      </c>
      <c r="L2" s="486"/>
      <c r="M2" s="487" t="s">
        <v>206</v>
      </c>
      <c r="N2" s="488"/>
      <c r="O2" s="489"/>
      <c r="P2" s="486" t="s">
        <v>210</v>
      </c>
    </row>
    <row r="3" spans="2:16" ht="13.5">
      <c r="B3" s="486"/>
      <c r="C3" s="486"/>
      <c r="D3" s="486"/>
      <c r="E3" s="486"/>
      <c r="F3" s="219" t="s">
        <v>85</v>
      </c>
      <c r="G3" s="219" t="s">
        <v>201</v>
      </c>
      <c r="H3" s="219" t="s">
        <v>203</v>
      </c>
      <c r="I3" s="219" t="s">
        <v>85</v>
      </c>
      <c r="J3" s="219" t="s">
        <v>203</v>
      </c>
      <c r="K3" s="219" t="s">
        <v>85</v>
      </c>
      <c r="L3" s="219" t="s">
        <v>203</v>
      </c>
      <c r="M3" s="219" t="s">
        <v>85</v>
      </c>
      <c r="N3" s="219"/>
      <c r="O3" s="219" t="s">
        <v>203</v>
      </c>
      <c r="P3" s="486"/>
    </row>
    <row r="4" spans="2:16" ht="18.75" customHeight="1">
      <c r="B4" s="214">
        <f>'四種競技（様式２）'!B15</f>
        <v>0</v>
      </c>
      <c r="C4" s="214">
        <f>'四種競技（様式２）'!G15</f>
        <v>0</v>
      </c>
      <c r="D4" s="214">
        <f>'四種競技（様式２）'!H15</f>
        <v>0</v>
      </c>
      <c r="E4" s="214">
        <f>'四種競技（様式２）'!L15</f>
      </c>
      <c r="F4" s="214">
        <f>'四種競技（様式２）'!C17</f>
        <v>0</v>
      </c>
      <c r="G4" s="217">
        <f>'四種競技（様式２）'!D17</f>
        <v>0</v>
      </c>
      <c r="H4" s="214">
        <f>'四種競技（様式２）'!C18</f>
      </c>
      <c r="I4" s="214">
        <f>'四種競技（様式２）'!E17</f>
        <v>0</v>
      </c>
      <c r="J4" s="214">
        <f>'四種競技（様式２）'!E18</f>
      </c>
      <c r="K4" s="214">
        <f>'四種競技（様式２）'!G17</f>
        <v>0</v>
      </c>
      <c r="L4" s="214">
        <f>'四種競技（様式２）'!G18</f>
      </c>
      <c r="M4" s="214">
        <f>'四種競技（様式２）'!I17</f>
        <v>0</v>
      </c>
      <c r="N4" s="215"/>
      <c r="O4" s="214">
        <f>'四種競技（様式２）'!I18</f>
      </c>
      <c r="P4" s="214">
        <f>'四種競技（様式２）'!K17</f>
        <v>0</v>
      </c>
    </row>
    <row r="5" spans="2:16" ht="18.75" customHeight="1">
      <c r="B5" s="214">
        <f>'四種競技（様式２）'!B23</f>
        <v>0</v>
      </c>
      <c r="C5" s="214">
        <f>'四種競技（様式２）'!G23</f>
        <v>0</v>
      </c>
      <c r="D5" s="214">
        <f>'四種競技（様式２）'!H23</f>
        <v>0</v>
      </c>
      <c r="E5" s="214">
        <f>'四種競技（様式２）'!L23</f>
      </c>
      <c r="F5" s="214">
        <f>'四種競技（様式２）'!C25</f>
        <v>0</v>
      </c>
      <c r="G5" s="217">
        <f>'四種競技（様式２）'!D25</f>
        <v>0</v>
      </c>
      <c r="H5" s="214">
        <f>'四種競技（様式２）'!C26</f>
      </c>
      <c r="I5" s="214">
        <f>'四種競技（様式２）'!E25</f>
        <v>0</v>
      </c>
      <c r="J5" s="214">
        <f>'四種競技（様式２）'!E26</f>
      </c>
      <c r="K5" s="214">
        <f>'四種競技（様式２）'!G25</f>
        <v>0</v>
      </c>
      <c r="L5" s="214">
        <f>'四種競技（様式２）'!G26</f>
      </c>
      <c r="M5" s="216">
        <f>'四種競技（様式２）'!I25</f>
        <v>0</v>
      </c>
      <c r="N5" s="215"/>
      <c r="O5" s="214">
        <f>'四種競技（様式２）'!I26</f>
      </c>
      <c r="P5" s="214">
        <f>'四種競技（様式２）'!K25</f>
        <v>0</v>
      </c>
    </row>
    <row r="6" spans="2:16" ht="18.75" customHeight="1"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214"/>
      <c r="P6" s="214"/>
    </row>
  </sheetData>
  <sheetProtection sheet="1"/>
  <mergeCells count="9">
    <mergeCell ref="F2:H2"/>
    <mergeCell ref="I2:J2"/>
    <mergeCell ref="K2:L2"/>
    <mergeCell ref="P2:P3"/>
    <mergeCell ref="B2:B3"/>
    <mergeCell ref="C2:C3"/>
    <mergeCell ref="D2:D3"/>
    <mergeCell ref="E2:E3"/>
    <mergeCell ref="M2:O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1" width="1.25" style="0" customWidth="1"/>
    <col min="2" max="2" width="11.25390625" style="0" customWidth="1"/>
    <col min="3" max="3" width="5.00390625" style="0" customWidth="1"/>
  </cols>
  <sheetData>
    <row r="1" ht="30" customHeight="1">
      <c r="B1" t="s">
        <v>208</v>
      </c>
    </row>
    <row r="2" spans="2:16" ht="13.5">
      <c r="B2" s="365" t="s">
        <v>198</v>
      </c>
      <c r="C2" s="365" t="s">
        <v>40</v>
      </c>
      <c r="D2" s="365" t="s">
        <v>199</v>
      </c>
      <c r="E2" s="365" t="s">
        <v>200</v>
      </c>
      <c r="F2" s="490" t="s">
        <v>204</v>
      </c>
      <c r="G2" s="491"/>
      <c r="H2" s="492"/>
      <c r="I2" s="365" t="s">
        <v>205</v>
      </c>
      <c r="J2" s="365"/>
      <c r="K2" s="365" t="s">
        <v>202</v>
      </c>
      <c r="L2" s="365"/>
      <c r="M2" s="490" t="s">
        <v>209</v>
      </c>
      <c r="N2" s="491"/>
      <c r="O2" s="491"/>
      <c r="P2" s="365" t="s">
        <v>210</v>
      </c>
    </row>
    <row r="3" spans="2:16" ht="13.5">
      <c r="B3" s="365"/>
      <c r="C3" s="365"/>
      <c r="D3" s="365"/>
      <c r="E3" s="365"/>
      <c r="F3" s="218" t="s">
        <v>85</v>
      </c>
      <c r="G3" s="218" t="s">
        <v>201</v>
      </c>
      <c r="H3" s="218" t="s">
        <v>203</v>
      </c>
      <c r="I3" s="218" t="s">
        <v>85</v>
      </c>
      <c r="J3" s="218" t="s">
        <v>203</v>
      </c>
      <c r="K3" s="218" t="s">
        <v>85</v>
      </c>
      <c r="L3" s="218" t="s">
        <v>203</v>
      </c>
      <c r="M3" s="218" t="s">
        <v>85</v>
      </c>
      <c r="N3" s="218" t="s">
        <v>201</v>
      </c>
      <c r="O3" s="218" t="s">
        <v>203</v>
      </c>
      <c r="P3" s="365"/>
    </row>
    <row r="4" spans="2:16" ht="18.75" customHeight="1">
      <c r="B4" s="213">
        <f>'四種競技（様式２）'!B31</f>
        <v>0</v>
      </c>
      <c r="C4" s="213">
        <f>'四種競技（様式２）'!G31</f>
        <v>0</v>
      </c>
      <c r="D4" s="213">
        <f>'四種競技（様式２）'!H31</f>
        <v>0</v>
      </c>
      <c r="E4" s="213">
        <f>'四種競技（様式２）'!L31</f>
      </c>
      <c r="F4" s="214">
        <f>'四種競技（様式２）'!C33</f>
        <v>0</v>
      </c>
      <c r="G4" s="217">
        <f>'四種競技（様式２）'!D33</f>
        <v>0</v>
      </c>
      <c r="H4" s="214">
        <f>'四種競技（様式２）'!C34</f>
      </c>
      <c r="I4" s="284">
        <f>'四種競技（様式２）'!E33</f>
        <v>0</v>
      </c>
      <c r="J4" s="214">
        <f>'四種競技（様式２）'!E34</f>
      </c>
      <c r="K4" s="284">
        <f>'四種競技（様式２）'!G33</f>
        <v>0</v>
      </c>
      <c r="L4" s="214">
        <f>'四種競技（様式２）'!G34</f>
      </c>
      <c r="M4" s="285">
        <f>'四種競技（様式２）'!I33</f>
        <v>0</v>
      </c>
      <c r="N4" s="217">
        <f>'四種競技（様式２）'!J33</f>
        <v>0</v>
      </c>
      <c r="O4" s="214">
        <f>'四種競技（様式２）'!I34</f>
      </c>
      <c r="P4" s="214">
        <f>'四種競技（様式２）'!K33</f>
        <v>0</v>
      </c>
    </row>
    <row r="5" spans="2:16" ht="18.75" customHeight="1">
      <c r="B5" s="213">
        <f>'四種競技（様式２）'!B39</f>
        <v>0</v>
      </c>
      <c r="C5" s="213">
        <f>'四種競技（様式２）'!G39</f>
        <v>0</v>
      </c>
      <c r="D5" s="213">
        <f>'四種競技（様式２）'!H39</f>
        <v>0</v>
      </c>
      <c r="E5" s="213">
        <f>'四種競技（様式２）'!L39</f>
      </c>
      <c r="F5" s="214">
        <f>'四種競技（様式２）'!C41</f>
        <v>0</v>
      </c>
      <c r="G5" s="217">
        <f>'四種競技（様式２）'!D41</f>
        <v>0</v>
      </c>
      <c r="H5" s="214">
        <f>'四種競技（様式２）'!C42</f>
      </c>
      <c r="I5" s="284">
        <f>'四種競技（様式２）'!E41</f>
        <v>0</v>
      </c>
      <c r="J5" s="214">
        <f>'四種競技（様式２）'!E42</f>
      </c>
      <c r="K5" s="284">
        <f>'四種競技（様式２）'!G41</f>
        <v>0</v>
      </c>
      <c r="L5" s="214">
        <f>'四種競技（様式２）'!G42</f>
      </c>
      <c r="M5" s="285">
        <f>'四種競技（様式２）'!I41</f>
        <v>0</v>
      </c>
      <c r="N5" s="217">
        <f>'四種競技（様式２）'!J41</f>
        <v>0</v>
      </c>
      <c r="O5" s="214">
        <f>'四種競技（様式２）'!I42</f>
      </c>
      <c r="P5" s="214">
        <f>'四種競技（様式２）'!K41</f>
        <v>0</v>
      </c>
    </row>
    <row r="6" spans="2:16" ht="18.75" customHeight="1">
      <c r="B6" s="213"/>
      <c r="C6" s="213"/>
      <c r="D6" s="213"/>
      <c r="E6" s="213"/>
      <c r="F6" s="214"/>
      <c r="G6" s="217"/>
      <c r="H6" s="214"/>
      <c r="I6" s="214"/>
      <c r="J6" s="214"/>
      <c r="K6" s="214"/>
      <c r="L6" s="214"/>
      <c r="M6" s="214"/>
      <c r="N6" s="217"/>
      <c r="O6" s="214"/>
      <c r="P6" s="214"/>
    </row>
  </sheetData>
  <sheetProtection sheet="1"/>
  <mergeCells count="9">
    <mergeCell ref="K2:L2"/>
    <mergeCell ref="M2:O2"/>
    <mergeCell ref="P2:P3"/>
    <mergeCell ref="B2:B3"/>
    <mergeCell ref="C2:C3"/>
    <mergeCell ref="D2:D3"/>
    <mergeCell ref="E2:E3"/>
    <mergeCell ref="F2:H2"/>
    <mergeCell ref="I2:J2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広志</dc:creator>
  <cp:keywords/>
  <dc:description/>
  <cp:lastModifiedBy>user</cp:lastModifiedBy>
  <cp:lastPrinted>2019-07-17T00:10:52Z</cp:lastPrinted>
  <dcterms:created xsi:type="dcterms:W3CDTF">2004-03-26T04:16:28Z</dcterms:created>
  <dcterms:modified xsi:type="dcterms:W3CDTF">2019-07-17T09:51:13Z</dcterms:modified>
  <cp:category/>
  <cp:version/>
  <cp:contentType/>
  <cp:contentStatus/>
</cp:coreProperties>
</file>