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60" firstSheet="1" activeTab="1"/>
  </bookViews>
  <sheets>
    <sheet name="記入 注意事項" sheetId="1" r:id="rId1"/>
    <sheet name="男子申込(様式1-1)" sheetId="2" r:id="rId2"/>
    <sheet name="男子四種個票(様式2-1)" sheetId="3" r:id="rId3"/>
    <sheet name="女子申込(様式1-1)" sheetId="4" r:id="rId4"/>
    <sheet name="女子四種個票(様式2-2)" sheetId="5" r:id="rId5"/>
    <sheet name="プロ申込等(様式3)" sheetId="6" r:id="rId6"/>
    <sheet name="集計(入力×）" sheetId="7" r:id="rId7"/>
  </sheets>
  <definedNames>
    <definedName name="_xlnm.Print_Area" localSheetId="5">'プロ申込等(様式3)'!$A$1:$H$34</definedName>
    <definedName name="_xlnm.Print_Area" localSheetId="4">'女子四種個票(様式2-2)'!$A$1:$J$47</definedName>
    <definedName name="_xlnm.Print_Area" localSheetId="3">'女子申込(様式1-1)'!$A$1:$AA$37</definedName>
    <definedName name="_xlnm.Print_Area" localSheetId="2">'男子四種個票(様式2-1)'!$A$1:$J$47</definedName>
    <definedName name="_xlnm.Print_Area" localSheetId="1">'男子申込(様式1-1)'!$A$1:$AA$37</definedName>
    <definedName name="_xlnm.Print_Titles" localSheetId="3">'女子申込(様式1-1)'!$1:$1</definedName>
    <definedName name="_xlnm.Print_Titles" localSheetId="1">'男子申込(様式1-1)'!$1:$1</definedName>
  </definedNames>
  <calcPr fullCalcOnLoad="1"/>
</workbook>
</file>

<file path=xl/comments2.xml><?xml version="1.0" encoding="utf-8"?>
<comments xmlns="http://schemas.openxmlformats.org/spreadsheetml/2006/main">
  <authors>
    <author>User</author>
  </authors>
  <commentList>
    <comment ref="F9" authorId="0">
      <text>
        <r>
          <rPr>
            <b/>
            <sz val="9"/>
            <rFont val="ＭＳ Ｐゴシック"/>
            <family val="3"/>
          </rPr>
          <t>全角５文字を基本とします。</t>
        </r>
      </text>
    </comment>
    <comment ref="G9" authorId="0">
      <text>
        <r>
          <rPr>
            <b/>
            <sz val="9"/>
            <rFont val="ＭＳ Ｐゴシック"/>
            <family val="3"/>
          </rPr>
          <t>姓と名の間にスペースを空けて下さい。</t>
        </r>
      </text>
    </comment>
    <comment ref="L9" authorId="0">
      <text>
        <r>
          <rPr>
            <b/>
            <sz val="9"/>
            <rFont val="ＭＳ Ｐゴシック"/>
            <family val="3"/>
          </rPr>
          <t>ドロップダウンリストから選択して下さい。</t>
        </r>
      </text>
    </comment>
    <comment ref="P9" authorId="0">
      <text>
        <r>
          <rPr>
            <b/>
            <sz val="9"/>
            <rFont val="ＭＳ Ｐゴシック"/>
            <family val="3"/>
          </rPr>
          <t>ドロップダウンリストから選択して下さい。</t>
        </r>
      </text>
    </comment>
    <comment ref="T9" authorId="0">
      <text>
        <r>
          <rPr>
            <b/>
            <sz val="9"/>
            <rFont val="ＭＳ Ｐゴシック"/>
            <family val="3"/>
          </rPr>
          <t>ドロップダウンリストから選択して下さい。</t>
        </r>
      </text>
    </comment>
    <comment ref="D9" authorId="0">
      <text>
        <r>
          <rPr>
            <b/>
            <sz val="9"/>
            <rFont val="ＭＳ Ｐゴシック"/>
            <family val="3"/>
          </rPr>
          <t>JAAF選手登録番号を入力してください。</t>
        </r>
      </text>
    </comment>
    <comment ref="G4" authorId="0">
      <text>
        <r>
          <rPr>
            <b/>
            <sz val="9"/>
            <rFont val="ＭＳ Ｐゴシック"/>
            <family val="3"/>
          </rPr>
          <t>ドロップダウンリストから選択して下さい。</t>
        </r>
      </text>
    </comment>
    <comment ref="G5" authorId="0">
      <text>
        <r>
          <rPr>
            <b/>
            <sz val="9"/>
            <rFont val="ＭＳ Ｐゴシック"/>
            <family val="3"/>
          </rPr>
          <t>ドロップダウンリストから選択して下さい。</t>
        </r>
      </text>
    </comment>
    <comment ref="R9" authorId="0">
      <text>
        <r>
          <rPr>
            <b/>
            <sz val="9"/>
            <rFont val="ＭＳ Ｐゴシック"/>
            <family val="3"/>
          </rPr>
          <t>記録の記入はフィールドも長距離もすべてピリオド「．」で記入のこと。また，半角数字で記入ください。記入注意事項参照のこと</t>
        </r>
      </text>
    </comment>
    <comment ref="V9" authorId="0">
      <text>
        <r>
          <rPr>
            <b/>
            <sz val="9"/>
            <rFont val="ＭＳ Ｐゴシック"/>
            <family val="3"/>
          </rPr>
          <t>記録の記入はフィールドも長距離もすべてピリオド「．」で記入のこと。また，半角数字で記入ください。記入注意事項参照のこと</t>
        </r>
      </text>
    </comment>
    <comment ref="S9" authorId="0">
      <text>
        <r>
          <rPr>
            <b/>
            <sz val="9"/>
            <rFont val="ＭＳ Ｐゴシック"/>
            <family val="3"/>
          </rPr>
          <t>半角数字、半角記号で入力</t>
        </r>
      </text>
    </comment>
    <comment ref="W9" authorId="0">
      <text>
        <r>
          <rPr>
            <b/>
            <sz val="9"/>
            <rFont val="ＭＳ Ｐゴシック"/>
            <family val="3"/>
          </rPr>
          <t>半角数字、半角記号で入力</t>
        </r>
      </text>
    </comment>
    <comment ref="AA9" authorId="0">
      <text>
        <r>
          <rPr>
            <b/>
            <sz val="9"/>
            <rFont val="ＭＳ Ｐゴシック"/>
            <family val="3"/>
          </rPr>
          <t>ドロップダウンリストから選択して下さい。</t>
        </r>
      </text>
    </comment>
  </commentList>
</comments>
</file>

<file path=xl/comments4.xml><?xml version="1.0" encoding="utf-8"?>
<comments xmlns="http://schemas.openxmlformats.org/spreadsheetml/2006/main">
  <authors>
    <author>User</author>
  </authors>
  <commentList>
    <comment ref="F9" authorId="0">
      <text>
        <r>
          <rPr>
            <b/>
            <sz val="9"/>
            <rFont val="ＭＳ Ｐゴシック"/>
            <family val="3"/>
          </rPr>
          <t>全角５文字を基本とします。</t>
        </r>
      </text>
    </comment>
    <comment ref="G9" authorId="0">
      <text>
        <r>
          <rPr>
            <b/>
            <sz val="9"/>
            <rFont val="ＭＳ Ｐゴシック"/>
            <family val="3"/>
          </rPr>
          <t>姓と名の間にスペースを空けてください。</t>
        </r>
      </text>
    </comment>
    <comment ref="L9" authorId="0">
      <text>
        <r>
          <rPr>
            <b/>
            <sz val="9"/>
            <rFont val="ＭＳ Ｐゴシック"/>
            <family val="3"/>
          </rPr>
          <t>ドロップダウンリストから選択して下さい。</t>
        </r>
      </text>
    </comment>
    <comment ref="P9" authorId="0">
      <text>
        <r>
          <rPr>
            <b/>
            <sz val="9"/>
            <rFont val="ＭＳ Ｐゴシック"/>
            <family val="3"/>
          </rPr>
          <t>ドロップダウンリストから選択して下さい。</t>
        </r>
      </text>
    </comment>
    <comment ref="T9" authorId="0">
      <text>
        <r>
          <rPr>
            <b/>
            <sz val="9"/>
            <rFont val="ＭＳ Ｐゴシック"/>
            <family val="3"/>
          </rPr>
          <t>ドロップダウンリストから選択して下さい。</t>
        </r>
      </text>
    </comment>
    <comment ref="D9" authorId="0">
      <text>
        <r>
          <rPr>
            <b/>
            <sz val="9"/>
            <rFont val="ＭＳ Ｐゴシック"/>
            <family val="3"/>
          </rPr>
          <t>JAAF選手登録番号を入力してください。</t>
        </r>
      </text>
    </comment>
    <comment ref="R9" authorId="0">
      <text>
        <r>
          <rPr>
            <b/>
            <sz val="9"/>
            <rFont val="ＭＳ Ｐゴシック"/>
            <family val="3"/>
          </rPr>
          <t>記録の記入はフィールドも長距離もすべてピリオド「．」で記入のこと。また，半角数字で記入ください。記入注意事項参照のこと</t>
        </r>
      </text>
    </comment>
    <comment ref="V9" authorId="0">
      <text>
        <r>
          <rPr>
            <b/>
            <sz val="9"/>
            <rFont val="ＭＳ Ｐゴシック"/>
            <family val="3"/>
          </rPr>
          <t>記録の記入はフィールドも長距離もすべてピリオド「．」で記入のこと。また，半角数字で記入ください。記入注意事項参照のこと</t>
        </r>
      </text>
    </comment>
    <comment ref="S9" authorId="0">
      <text>
        <r>
          <rPr>
            <b/>
            <sz val="9"/>
            <rFont val="ＭＳ Ｐゴシック"/>
            <family val="3"/>
          </rPr>
          <t>半角数字、半角記号で入力</t>
        </r>
      </text>
    </comment>
    <comment ref="W9" authorId="0">
      <text>
        <r>
          <rPr>
            <b/>
            <sz val="9"/>
            <rFont val="ＭＳ Ｐゴシック"/>
            <family val="3"/>
          </rPr>
          <t>半角数字、半角記号で入力</t>
        </r>
      </text>
    </comment>
    <comment ref="G4" authorId="0">
      <text>
        <r>
          <rPr>
            <b/>
            <sz val="9"/>
            <rFont val="ＭＳ Ｐゴシック"/>
            <family val="3"/>
          </rPr>
          <t>ドロップダウンリストから選択して下さい。</t>
        </r>
      </text>
    </comment>
    <comment ref="G5" authorId="0">
      <text>
        <r>
          <rPr>
            <b/>
            <sz val="9"/>
            <rFont val="ＭＳ Ｐゴシック"/>
            <family val="3"/>
          </rPr>
          <t>ドロップダウンリストから選択して下さい。</t>
        </r>
      </text>
    </comment>
  </commentList>
</comments>
</file>

<file path=xl/sharedStrings.xml><?xml version="1.0" encoding="utf-8"?>
<sst xmlns="http://schemas.openxmlformats.org/spreadsheetml/2006/main" count="750" uniqueCount="341">
  <si>
    <t>競技者名</t>
  </si>
  <si>
    <t>学年</t>
  </si>
  <si>
    <t>生年</t>
  </si>
  <si>
    <t>月日</t>
  </si>
  <si>
    <t>リレー</t>
  </si>
  <si>
    <t>室蘭地方</t>
  </si>
  <si>
    <t>連番</t>
  </si>
  <si>
    <t>所属名</t>
  </si>
  <si>
    <t>参加種目１</t>
  </si>
  <si>
    <t>参加種目２</t>
  </si>
  <si>
    <t>最高記録</t>
  </si>
  <si>
    <t>参加種目３</t>
  </si>
  <si>
    <t>種目ｺｰﾄﾞ</t>
  </si>
  <si>
    <t>所属ｺｰﾄﾞ</t>
  </si>
  <si>
    <t>学年</t>
  </si>
  <si>
    <t>リレー</t>
  </si>
  <si>
    <t>○</t>
  </si>
  <si>
    <t>道南</t>
  </si>
  <si>
    <t>小樽後志</t>
  </si>
  <si>
    <t>札幌</t>
  </si>
  <si>
    <t>道央</t>
  </si>
  <si>
    <t>空知</t>
  </si>
  <si>
    <t>十勝</t>
  </si>
  <si>
    <t>釧路地方</t>
  </si>
  <si>
    <t>ｵﾎｰﾂｸ</t>
  </si>
  <si>
    <t>室蘭　太郎</t>
  </si>
  <si>
    <t>ﾑﾛﾗﾝ ﾀﾛｳ</t>
  </si>
  <si>
    <t>室蘭地方</t>
  </si>
  <si>
    <t>競技ｺｰﾄﾞ</t>
  </si>
  <si>
    <t>個人所属地</t>
  </si>
  <si>
    <t>Noｶｰﾄﾞ</t>
  </si>
  <si>
    <t>所属
ｺｰﾄﾞ</t>
  </si>
  <si>
    <t>競技者名ｶﾅ</t>
  </si>
  <si>
    <t>性別　男:1　女:2</t>
  </si>
  <si>
    <t>中学女子4X100mR</t>
  </si>
  <si>
    <t>蘭東</t>
  </si>
  <si>
    <t>室蘭　花子</t>
  </si>
  <si>
    <t>ﾑﾛﾗﾝ ﾊﾅｺ</t>
  </si>
  <si>
    <t>室蘭地方</t>
  </si>
  <si>
    <t>市町村名</t>
  </si>
  <si>
    <t>所属陸協</t>
  </si>
  <si>
    <t>所属中体連</t>
  </si>
  <si>
    <t>学校名</t>
  </si>
  <si>
    <t>ｶﾞｯｺｳﾒｲﾌﾘｶﾞﾅ</t>
  </si>
  <si>
    <t>陸上競技協会</t>
  </si>
  <si>
    <t>中体連</t>
  </si>
  <si>
    <t>ﾁｭｳｶﾞｯｺｳ</t>
  </si>
  <si>
    <t>中学校</t>
  </si>
  <si>
    <t>登録番号</t>
  </si>
  <si>
    <t>4×100mR
最高記録</t>
  </si>
  <si>
    <t>記録</t>
  </si>
  <si>
    <t>1年100m</t>
  </si>
  <si>
    <t>2年100m</t>
  </si>
  <si>
    <t>200m</t>
  </si>
  <si>
    <t>400m</t>
  </si>
  <si>
    <t>800m</t>
  </si>
  <si>
    <t>1500m</t>
  </si>
  <si>
    <t>3000m</t>
  </si>
  <si>
    <t>110mH(0.914m)</t>
  </si>
  <si>
    <t>走高跳</t>
  </si>
  <si>
    <t>棒高跳</t>
  </si>
  <si>
    <t>走幅跳</t>
  </si>
  <si>
    <t>砲丸投(5.000kg)</t>
  </si>
  <si>
    <t>四種競技</t>
  </si>
  <si>
    <t>男</t>
  </si>
  <si>
    <t>札幌</t>
  </si>
  <si>
    <t>石狩</t>
  </si>
  <si>
    <t>小樽</t>
  </si>
  <si>
    <t>後志</t>
  </si>
  <si>
    <t>留萌</t>
  </si>
  <si>
    <t>宗谷</t>
  </si>
  <si>
    <t>旭川</t>
  </si>
  <si>
    <t>上川中央</t>
  </si>
  <si>
    <t>富良野</t>
  </si>
  <si>
    <t>名寄</t>
  </si>
  <si>
    <t>士別</t>
  </si>
  <si>
    <t>函館</t>
  </si>
  <si>
    <t>渡島</t>
  </si>
  <si>
    <t>檜山</t>
  </si>
  <si>
    <t>南空知</t>
  </si>
  <si>
    <t>北空知</t>
  </si>
  <si>
    <t>日高</t>
  </si>
  <si>
    <t>東胆振</t>
  </si>
  <si>
    <t>西胆振</t>
  </si>
  <si>
    <t>全十勝</t>
  </si>
  <si>
    <t>釧路</t>
  </si>
  <si>
    <t>根室</t>
  </si>
  <si>
    <t>ﾘﾚｰ</t>
  </si>
  <si>
    <t>○</t>
  </si>
  <si>
    <t>監督氏名</t>
  </si>
  <si>
    <t>印</t>
  </si>
  <si>
    <t>連絡先住所
(学校)</t>
  </si>
  <si>
    <t>電話(学校)</t>
  </si>
  <si>
    <t>緊急連絡先
(携帯)</t>
  </si>
  <si>
    <t>室蘭　太郎</t>
  </si>
  <si>
    <t>1年100m</t>
  </si>
  <si>
    <t>走幅跳</t>
  </si>
  <si>
    <t>5m25</t>
  </si>
  <si>
    <t>100mH(0.762m-8.0m)</t>
  </si>
  <si>
    <t>砲丸投(2.72kg)</t>
  </si>
  <si>
    <t>2年100m</t>
  </si>
  <si>
    <t>小計</t>
  </si>
  <si>
    <t>人数</t>
  </si>
  <si>
    <t>合計</t>
  </si>
  <si>
    <t>参加料</t>
  </si>
  <si>
    <t>ﾅﾝﾊﾞｰｶｰﾄﾞ</t>
  </si>
  <si>
    <t>参加料計算欄</t>
  </si>
  <si>
    <t>１種目参加</t>
  </si>
  <si>
    <t>２種目参加</t>
  </si>
  <si>
    <t>ﾘﾚｰのみ参加</t>
  </si>
  <si>
    <t>リレー参加</t>
  </si>
  <si>
    <t>計</t>
  </si>
  <si>
    <t>200m</t>
  </si>
  <si>
    <t>様式２－１</t>
  </si>
  <si>
    <t>男子　四種競技　申し込み個票</t>
  </si>
  <si>
    <t>フリガナ</t>
  </si>
  <si>
    <t>地区中体連名</t>
  </si>
  <si>
    <t>市町村名</t>
  </si>
  <si>
    <t>学校名</t>
  </si>
  <si>
    <t>競技者氏名</t>
  </si>
  <si>
    <t>最高記録</t>
  </si>
  <si>
    <t>110mＨ</t>
  </si>
  <si>
    <t>17.45</t>
  </si>
  <si>
    <t>総合得点</t>
  </si>
  <si>
    <t>砲丸投</t>
  </si>
  <si>
    <t>8.74</t>
  </si>
  <si>
    <t>※手動計時の場合は，それぞれの点数と総合得点を直接入力してください。</t>
  </si>
  <si>
    <t>走高跳</t>
  </si>
  <si>
    <t>1.45</t>
  </si>
  <si>
    <t>400m</t>
  </si>
  <si>
    <t>61.12</t>
  </si>
  <si>
    <t>※400mで1分を超える記録は，「61.12」のように入力する。</t>
  </si>
  <si>
    <t>様式２－２</t>
  </si>
  <si>
    <t>女子　四種競技　申し込み個票　（記入例）</t>
  </si>
  <si>
    <t>100mＨ</t>
  </si>
  <si>
    <t>1.30</t>
  </si>
  <si>
    <t>7.27</t>
  </si>
  <si>
    <t>※桃色の枠内は，自動計算されるようになっています。</t>
  </si>
  <si>
    <t>200m</t>
  </si>
  <si>
    <t>30.81</t>
  </si>
  <si>
    <t>女子　四種競技　申し込み個票</t>
  </si>
  <si>
    <t>２００ｍ</t>
  </si>
  <si>
    <t>西胆振</t>
  </si>
  <si>
    <t>本室蘭</t>
  </si>
  <si>
    <t>室蘭　花子</t>
  </si>
  <si>
    <t>室蘭市</t>
  </si>
  <si>
    <t>室蘭市</t>
  </si>
  <si>
    <t>18.36</t>
  </si>
  <si>
    <t>風</t>
  </si>
  <si>
    <t>+1.2</t>
  </si>
  <si>
    <t>+0.5</t>
  </si>
  <si>
    <t>-1.0</t>
  </si>
  <si>
    <t>様式３</t>
  </si>
  <si>
    <t>プログラム・ランキング・記録集申込書</t>
  </si>
  <si>
    <t>地区中体連名</t>
  </si>
  <si>
    <t>市町村名</t>
  </si>
  <si>
    <t>中学校名</t>
  </si>
  <si>
    <t>中学校</t>
  </si>
  <si>
    <t>記　 載　 者　 氏 　名</t>
  </si>
  <si>
    <t>　　　印</t>
  </si>
  <si>
    <t>＊太枠内に数字を入力</t>
  </si>
  <si>
    <t>プログラム購入部数　</t>
  </si>
  <si>
    <t>１,０００円</t>
  </si>
  <si>
    <t>部</t>
  </si>
  <si>
    <t>円</t>
  </si>
  <si>
    <t>ランキング表部数　　</t>
  </si>
  <si>
    <t>　５００円</t>
  </si>
  <si>
    <t>合　　計　　金　　額</t>
  </si>
  <si>
    <t>　　　　　　　　　　　　　　　　　　　　（※代金は、当日受付時にお支払いください。）</t>
  </si>
  <si>
    <t>○　プログラムは、参加選手分のみ各学校にお配りしますが、監督分は入りません。</t>
  </si>
  <si>
    <t>○　ランキング表は参加選手・監督とも別購入となります。</t>
  </si>
  <si>
    <t>○　大会当日の販売もあります。</t>
  </si>
  <si>
    <t>○　申込書は各学校で必ず控えをおとりください。</t>
  </si>
  <si>
    <t>事前申込み期日　</t>
  </si>
  <si>
    <r>
      <t>記録集送付先</t>
    </r>
    <r>
      <rPr>
        <b/>
        <sz val="11"/>
        <rFont val="ＭＳ Ｐゴシック"/>
        <family val="3"/>
      </rPr>
      <t>(送付先が学校の場合は必ず学校名を記入してください。）</t>
    </r>
  </si>
  <si>
    <t>御住所</t>
  </si>
  <si>
    <t>御名前</t>
  </si>
  <si>
    <t>様</t>
  </si>
  <si>
    <t>（参加校作成　　→　　地方専門委員長に提出　　→　　室蘭地方陸協へ送付）</t>
  </si>
  <si>
    <t>参加学校別集計（入力不要）</t>
  </si>
  <si>
    <t>No</t>
  </si>
  <si>
    <t>中体連</t>
  </si>
  <si>
    <t>市町村</t>
  </si>
  <si>
    <t>学校名</t>
  </si>
  <si>
    <t>監督名</t>
  </si>
  <si>
    <t>参加人数</t>
  </si>
  <si>
    <t>男</t>
  </si>
  <si>
    <t>女</t>
  </si>
  <si>
    <t>リレー</t>
  </si>
  <si>
    <t>参加料・人数</t>
  </si>
  <si>
    <t>男子参加人数</t>
  </si>
  <si>
    <t>1種目</t>
  </si>
  <si>
    <t>2種目</t>
  </si>
  <si>
    <t>ﾘﾚｰのみ</t>
  </si>
  <si>
    <t>ﾘﾚｰ</t>
  </si>
  <si>
    <t>女子参加人数</t>
  </si>
  <si>
    <t>合計</t>
  </si>
  <si>
    <t>参加料</t>
  </si>
  <si>
    <t>NC代</t>
  </si>
  <si>
    <t>希望購入</t>
  </si>
  <si>
    <t>プロ</t>
  </si>
  <si>
    <t>ﾗﾝｷﾝｸﾞ</t>
  </si>
  <si>
    <t>記録集</t>
  </si>
  <si>
    <t>最小</t>
  </si>
  <si>
    <t>最大</t>
  </si>
  <si>
    <t>男子NC</t>
  </si>
  <si>
    <t>女子NC</t>
  </si>
  <si>
    <t>合計
人数</t>
  </si>
  <si>
    <t>参加種目一覧</t>
  </si>
  <si>
    <t>走高跳</t>
  </si>
  <si>
    <t>棒高跳</t>
  </si>
  <si>
    <t>走幅跳</t>
  </si>
  <si>
    <t>四種競技</t>
  </si>
  <si>
    <t>学校ｺｰﾄﾞ</t>
  </si>
  <si>
    <t>男子</t>
  </si>
  <si>
    <t>女子</t>
  </si>
  <si>
    <t>合計</t>
  </si>
  <si>
    <t>金額合計</t>
  </si>
  <si>
    <t>R</t>
  </si>
  <si>
    <t>参加申込書(男・女)記入注意事項</t>
  </si>
  <si>
    <t>学校名</t>
  </si>
  <si>
    <t>原則として，学校名は市町村がわかるよう記入する。</t>
  </si>
  <si>
    <t>（１）「市立」「町立」「村立」などは，省略する。</t>
  </si>
  <si>
    <t>（２）文字数は，制限しない。ただし，下記の例に従うこと。</t>
  </si>
  <si>
    <t>上段：申し合わせ事項　下段：記入例</t>
  </si>
  <si>
    <t>中体連</t>
  </si>
  <si>
    <t>参加申込書への入力</t>
  </si>
  <si>
    <t>備考</t>
  </si>
  <si>
    <t>①</t>
  </si>
  <si>
    <t>市町村名をつけて，学校名を記入する。ただし，「市立」「町立」「村立」は省略すること。</t>
  </si>
  <si>
    <t>釧路</t>
  </si>
  <si>
    <t>全十勝</t>
  </si>
  <si>
    <t>帯広市立南町中学校</t>
  </si>
  <si>
    <t>帯広南町</t>
  </si>
  <si>
    <t>浜中町立霧多布中学校</t>
  </si>
  <si>
    <t>浜中霧多布</t>
  </si>
  <si>
    <t>札幌</t>
  </si>
  <si>
    <t>札幌市立真駒内曙中学校</t>
  </si>
  <si>
    <t>札幌真駒内曙</t>
  </si>
  <si>
    <t>②</t>
  </si>
  <si>
    <t>　学校名に市町村名が入っているところは，市町村名をつける必要はない。市町村名の前に「上」や「南」などが入っている場合は，市町村名をはっきりさせるために下記のように表記する。</t>
  </si>
  <si>
    <t>士別</t>
  </si>
  <si>
    <t>士別市立士別南中学校</t>
  </si>
  <si>
    <t>士別南</t>
  </si>
  <si>
    <t>音更町立下音更中学校</t>
  </si>
  <si>
    <t>音更下音更</t>
  </si>
  <si>
    <t>「下音更」だけでは、下音更が市町村名と読み取れるので</t>
  </si>
  <si>
    <t>南空知</t>
  </si>
  <si>
    <t>美唄市立南美唄中学校</t>
  </si>
  <si>
    <t>美唄南美唄</t>
  </si>
  <si>
    <t>同上</t>
  </si>
  <si>
    <t>富良野</t>
  </si>
  <si>
    <t>上富良野町立上富良野中学校</t>
  </si>
  <si>
    <t>上富良野</t>
  </si>
  <si>
    <t>③</t>
  </si>
  <si>
    <t>６文字以上の学校</t>
  </si>
  <si>
    <t>札幌市立あいの里東中学校</t>
  </si>
  <si>
    <t>札幌あいの里東</t>
  </si>
  <si>
    <t>函館</t>
  </si>
  <si>
    <t>北海道教育大学附属函館中学校</t>
  </si>
  <si>
    <t>北教大附属函館</t>
  </si>
  <si>
    <t>他の附属・付属も同様に</t>
  </si>
  <si>
    <t>日高</t>
  </si>
  <si>
    <t>新ひだか町立静内第三中学校</t>
  </si>
  <si>
    <t>新ひだか静内第三</t>
  </si>
  <si>
    <t>新ひだか町立静内中学校</t>
  </si>
  <si>
    <t>新ひだか静内</t>
  </si>
  <si>
    <t>氏名</t>
  </si>
  <si>
    <t>ﾌﾘｶﾞﾅ</t>
  </si>
  <si>
    <r>
      <rPr>
        <sz val="11"/>
        <color indexed="10"/>
        <rFont val="ＭＳ Ｐゴシック"/>
        <family val="3"/>
      </rPr>
      <t>半角ｶﾀｶﾅ</t>
    </r>
    <r>
      <rPr>
        <sz val="11"/>
        <color theme="1"/>
        <rFont val="Calibri"/>
        <family val="3"/>
      </rPr>
      <t>で入力する。（既に，入力制限がかかっています）</t>
    </r>
  </si>
  <si>
    <t>学年・申込種目</t>
  </si>
  <si>
    <r>
      <t>（１）ドロップダウンリストから選択してください。（</t>
    </r>
    <r>
      <rPr>
        <sz val="11"/>
        <color indexed="10"/>
        <rFont val="ＭＳ Ｐゴシック"/>
        <family val="3"/>
      </rPr>
      <t>直接入力できないように制限しています</t>
    </r>
    <r>
      <rPr>
        <sz val="11"/>
        <color theme="1"/>
        <rFont val="Calibri"/>
        <family val="3"/>
      </rPr>
      <t>）</t>
    </r>
  </si>
  <si>
    <r>
      <t>（３）４００ＭＲのエントリーは，ドロップダウンリストから</t>
    </r>
    <r>
      <rPr>
        <sz val="11"/>
        <color indexed="10"/>
        <rFont val="ＭＳ Ｐゴシック"/>
        <family val="3"/>
      </rPr>
      <t>「○」を選択</t>
    </r>
    <r>
      <rPr>
        <sz val="11"/>
        <color theme="1"/>
        <rFont val="Calibri"/>
        <family val="3"/>
      </rPr>
      <t>する。</t>
    </r>
  </si>
  <si>
    <t>参加資格</t>
  </si>
  <si>
    <r>
      <t>　①トラック種目　　　「11.98」「2.34.56」のように</t>
    </r>
    <r>
      <rPr>
        <sz val="11"/>
        <color indexed="10"/>
        <rFont val="ＭＳ Ｐゴシック"/>
        <family val="3"/>
      </rPr>
      <t>半角数字</t>
    </r>
    <r>
      <rPr>
        <sz val="11"/>
        <color theme="1"/>
        <rFont val="Calibri"/>
        <family val="3"/>
      </rPr>
      <t>と</t>
    </r>
    <r>
      <rPr>
        <sz val="11"/>
        <color indexed="10"/>
        <rFont val="ＭＳ Ｐゴシック"/>
        <family val="3"/>
      </rPr>
      <t>ピリオド</t>
    </r>
    <r>
      <rPr>
        <sz val="11"/>
        <color theme="1"/>
        <rFont val="Calibri"/>
        <family val="3"/>
      </rPr>
      <t>で入力する。</t>
    </r>
  </si>
  <si>
    <t>　　 3000mの場合，「09.10.11」のように，「9」 の前に「0」を入力してください。</t>
  </si>
  <si>
    <t>追い風　　 +0.5 (0.5と入力すると+が表示される)</t>
  </si>
  <si>
    <t>向かい風　-0.2 (半角で-を入力後，0.2を入力)</t>
  </si>
  <si>
    <t>無風　　　　0.0  (0を入力すると0.0が表示される)</t>
  </si>
  <si>
    <t>保存・印刷</t>
  </si>
  <si>
    <t>（できる限りExcelは，2007以降を使用する。「.xlsx」形式の保存でもOKです。）</t>
  </si>
  <si>
    <t>（デジタルデータの提出方法は，各地区専門委員長の指示に従うこと）</t>
  </si>
  <si>
    <t>≪</t>
  </si>
  <si>
    <t>地区陸上競技専門委員長へのお願い≫</t>
  </si>
  <si>
    <t>各地区専門委員長は，参加校よりデジタルデータを集約し</t>
  </si>
  <si>
    <r>
      <t>①</t>
    </r>
    <r>
      <rPr>
        <sz val="11"/>
        <color indexed="10"/>
        <rFont val="ＭＳ Ｐゴシック"/>
        <family val="3"/>
      </rPr>
      <t>圧縮フォルダ</t>
    </r>
    <r>
      <rPr>
        <sz val="11"/>
        <color theme="1"/>
        <rFont val="Calibri"/>
        <family val="3"/>
      </rPr>
      <t>（フォルダ名は，地区中体連名）</t>
    </r>
    <r>
      <rPr>
        <sz val="11"/>
        <color indexed="10"/>
        <rFont val="ＭＳ Ｐゴシック"/>
        <family val="3"/>
      </rPr>
      <t>を作成</t>
    </r>
    <r>
      <rPr>
        <sz val="11"/>
        <color theme="1"/>
        <rFont val="Calibri"/>
        <family val="3"/>
      </rPr>
      <t>し，データを収集する。</t>
    </r>
  </si>
  <si>
    <t>②他の申込書類（総括申込等）と共に大会事務局へデータを添付してe-mailで送信してください。</t>
  </si>
  <si>
    <t>③印刷された用紙類は，郵送等で送付ください。</t>
  </si>
  <si>
    <t>※地区によっては，中体連事務局が行う場合も同様です。</t>
  </si>
  <si>
    <r>
      <t>　北海道中学校新人陸上競技大会(室蘭大会）の参加申込は，</t>
    </r>
    <r>
      <rPr>
        <sz val="11"/>
        <color indexed="10"/>
        <rFont val="ＭＳ Ｐゴシック"/>
        <family val="3"/>
      </rPr>
      <t>紙に印刷した参加申込書（男・女）</t>
    </r>
    <r>
      <rPr>
        <sz val="11"/>
        <color theme="1"/>
        <rFont val="Calibri"/>
        <family val="3"/>
      </rPr>
      <t>とともに，</t>
    </r>
    <r>
      <rPr>
        <sz val="11"/>
        <color indexed="10"/>
        <rFont val="ＭＳ Ｐゴシック"/>
        <family val="3"/>
      </rPr>
      <t>エクセルで作成したデジタルデータ</t>
    </r>
    <r>
      <rPr>
        <sz val="11"/>
        <color theme="1"/>
        <rFont val="Calibri"/>
        <family val="3"/>
      </rPr>
      <t>を各校で作成し、地区専門委員長が集約して</t>
    </r>
    <r>
      <rPr>
        <sz val="11"/>
        <color indexed="10"/>
        <rFont val="ＭＳ Ｐゴシック"/>
        <family val="3"/>
      </rPr>
      <t>提出（送信）</t>
    </r>
    <r>
      <rPr>
        <sz val="11"/>
        <color theme="1"/>
        <rFont val="Calibri"/>
        <family val="3"/>
      </rPr>
      <t>していただきます。このことで，大会準備にかかわる作業の効率化と入力ミスをできるだけ防ぐことができると考えます。つきましては，各校で作成したデータがそのままプログラム作成や競技結果に使用されますので，</t>
    </r>
    <r>
      <rPr>
        <sz val="11"/>
        <color indexed="10"/>
        <rFont val="ＭＳ Ｐゴシック"/>
        <family val="3"/>
      </rPr>
      <t>入力ミスが無いよう（</t>
    </r>
    <r>
      <rPr>
        <u val="double"/>
        <sz val="11"/>
        <color indexed="10"/>
        <rFont val="ＭＳ Ｐゴシック"/>
        <family val="3"/>
      </rPr>
      <t>特に氏名</t>
    </r>
    <r>
      <rPr>
        <sz val="11"/>
        <color indexed="10"/>
        <rFont val="ＭＳ Ｐゴシック"/>
        <family val="3"/>
      </rPr>
      <t>）</t>
    </r>
    <r>
      <rPr>
        <sz val="11"/>
        <color theme="1"/>
        <rFont val="Calibri"/>
        <family val="3"/>
      </rPr>
      <t>慎重に取り扱っていただきたいと思います。</t>
    </r>
  </si>
  <si>
    <r>
      <rPr>
        <sz val="11"/>
        <rFont val="ＭＳ ゴシック"/>
        <family val="3"/>
      </rPr>
      <t>※　</t>
    </r>
    <r>
      <rPr>
        <sz val="11"/>
        <color theme="1"/>
        <rFont val="Calibri"/>
        <family val="3"/>
      </rPr>
      <t xml:space="preserve">男女の参加申込書は，別々のシートになっています。尚，プログラム・ランキング表・記録集の事前
</t>
    </r>
    <r>
      <rPr>
        <sz val="11"/>
        <rFont val="ＭＳ ゴシック"/>
        <family val="3"/>
      </rPr>
      <t>　　申し込み</t>
    </r>
    <r>
      <rPr>
        <sz val="11"/>
        <color theme="1"/>
        <rFont val="Calibri"/>
        <family val="3"/>
      </rPr>
      <t>も集計作業の軽減化のため，プロ申込等シートへの入力をお願いいたします。</t>
    </r>
  </si>
  <si>
    <t>市町村名をつけて入力する。　例：　｢室蘭市」　「洞爺湖町」など</t>
  </si>
  <si>
    <t>市町村名など</t>
  </si>
  <si>
    <t>陸協・中体連はリストから選んでください。</t>
  </si>
  <si>
    <t>室蘭市立桜蘭中学校</t>
  </si>
  <si>
    <t>室蘭桜蘭</t>
  </si>
  <si>
    <r>
      <t>競技者名は，</t>
    </r>
    <r>
      <rPr>
        <sz val="11"/>
        <color indexed="10"/>
        <rFont val="ＭＳ Ｐゴシック"/>
        <family val="3"/>
      </rPr>
      <t>全角5文字を基本として</t>
    </r>
    <r>
      <rPr>
        <sz val="11"/>
        <color indexed="10"/>
        <rFont val="ＭＳ Ｐゴシック"/>
        <family val="3"/>
      </rPr>
      <t>入力</t>
    </r>
    <r>
      <rPr>
        <sz val="11"/>
        <color theme="1"/>
        <rFont val="Calibri"/>
        <family val="3"/>
      </rPr>
      <t>する。監督は，姓と名の間に</t>
    </r>
    <r>
      <rPr>
        <sz val="11"/>
        <color indexed="10"/>
        <rFont val="ＭＳ Ｐゴシック"/>
        <family val="3"/>
      </rPr>
      <t>全角１文字分スペース</t>
    </r>
    <r>
      <rPr>
        <sz val="11"/>
        <color theme="1"/>
        <rFont val="Calibri"/>
        <family val="3"/>
      </rPr>
      <t>を入れる。</t>
    </r>
  </si>
  <si>
    <r>
      <t>（２）１種目のみ参加の場合は</t>
    </r>
    <r>
      <rPr>
        <sz val="11"/>
        <color indexed="10"/>
        <rFont val="ＭＳ Ｐゴシック"/>
        <family val="3"/>
      </rPr>
      <t>，『参加種目１』</t>
    </r>
    <r>
      <rPr>
        <sz val="11"/>
        <color theme="1"/>
        <rFont val="Calibri"/>
        <family val="3"/>
      </rPr>
      <t>へ入力する。</t>
    </r>
  </si>
  <si>
    <t>生年月日</t>
  </si>
  <si>
    <t>（１）生年は西暦４桁半角数字で入力します</t>
  </si>
  <si>
    <t>（２）月日は半角数字で入力し、下２桁が日になるように入力してください。</t>
  </si>
  <si>
    <t>　　【例】１月１日→101、10月1日→1001</t>
  </si>
  <si>
    <t>（１）最高記録の入力</t>
  </si>
  <si>
    <r>
      <t>　②フィールド種目　「5m60」「11m98」にように</t>
    </r>
    <r>
      <rPr>
        <sz val="11"/>
        <color indexed="10"/>
        <rFont val="ＭＳ Ｐゴシック"/>
        <family val="3"/>
      </rPr>
      <t>半角数字</t>
    </r>
    <r>
      <rPr>
        <sz val="11"/>
        <color theme="1"/>
        <rFont val="Calibri"/>
        <family val="3"/>
      </rPr>
      <t>と半角「</t>
    </r>
    <r>
      <rPr>
        <sz val="11"/>
        <color indexed="10"/>
        <rFont val="ＭＳ Ｐゴシック"/>
        <family val="3"/>
      </rPr>
      <t>m</t>
    </r>
    <r>
      <rPr>
        <sz val="11"/>
        <color theme="1"/>
        <rFont val="Calibri"/>
        <family val="3"/>
      </rPr>
      <t>」で入力する。</t>
    </r>
  </si>
  <si>
    <t xml:space="preserve">    砲丸投の場合も「09m55」のように，「0」の前に「0」を入力してください。</t>
  </si>
  <si>
    <t>（２）風向風速は，半角数字と半角記号で入力する。</t>
  </si>
  <si>
    <t>道北</t>
  </si>
  <si>
    <t>オホーツク</t>
  </si>
  <si>
    <t>1年100m</t>
  </si>
  <si>
    <t>2年100m</t>
  </si>
  <si>
    <t>200m</t>
  </si>
  <si>
    <t>400m</t>
  </si>
  <si>
    <t>800m</t>
  </si>
  <si>
    <t>1500m</t>
  </si>
  <si>
    <t>3000m</t>
  </si>
  <si>
    <t>110mH(0.914m)</t>
  </si>
  <si>
    <t>砲丸投(5.000kg)</t>
  </si>
  <si>
    <t>1500m</t>
  </si>
  <si>
    <t>100mH(0.762m-8.0m)</t>
  </si>
  <si>
    <t>砲丸投(2.72kg)</t>
  </si>
  <si>
    <t>　　【競技者名の例】　鈴木＿太郎、林＿＿次郎、小山田華子（＿はスペースです）；
　　　　　　　　　　　　　六文字はそのまま入力　　佐々木幸太郎</t>
  </si>
  <si>
    <t>苫小牧</t>
  </si>
  <si>
    <t>ｵﾎｰﾂｸ</t>
  </si>
  <si>
    <t>競技者名略称</t>
  </si>
  <si>
    <t>競技者名英字</t>
  </si>
  <si>
    <t>国籍</t>
  </si>
  <si>
    <t>JPN</t>
  </si>
  <si>
    <t>令和３年度北海道中学校新人陸上競技大会</t>
  </si>
  <si>
    <r>
      <rPr>
        <sz val="10"/>
        <rFont val="ＭＳ Ｐゴシック"/>
        <family val="3"/>
      </rPr>
      <t>様式1-1</t>
    </r>
    <r>
      <rPr>
        <sz val="16"/>
        <rFont val="ＭＳ Ｐゴシック"/>
        <family val="3"/>
      </rPr>
      <t>　　　令和３年度北海道中学校新人陸上競技大会　　　　参加申込一覧表</t>
    </r>
  </si>
  <si>
    <t>上川南部</t>
  </si>
  <si>
    <t>上川北部</t>
  </si>
  <si>
    <r>
      <t>J</t>
    </r>
    <r>
      <rPr>
        <sz val="10"/>
        <color indexed="8"/>
        <rFont val="ＭＳ Ｐゴシック"/>
        <family val="3"/>
      </rPr>
      <t>PN</t>
    </r>
  </si>
  <si>
    <t>伊達市立伊達中学校</t>
  </si>
  <si>
    <t>伊達</t>
  </si>
  <si>
    <t>オホーツク</t>
  </si>
  <si>
    <t>※黄色の枠内は，自動計算されるようになっています。</t>
  </si>
  <si>
    <t>※フィールド種目の記録は「1.40」のように入力する。</t>
  </si>
  <si>
    <r>
      <t>☆ファイル名は</t>
    </r>
    <r>
      <rPr>
        <sz val="11"/>
        <color indexed="10"/>
        <rFont val="ＭＳ Ｐゴシック"/>
        <family val="3"/>
      </rPr>
      <t>『R3全道申込○○中』</t>
    </r>
    <r>
      <rPr>
        <sz val="11"/>
        <color theme="1"/>
        <rFont val="Calibri"/>
        <family val="3"/>
      </rPr>
      <t>，○○は</t>
    </r>
    <r>
      <rPr>
        <sz val="11"/>
        <color indexed="10"/>
        <rFont val="ＭＳ Ｐゴシック"/>
        <family val="3"/>
      </rPr>
      <t>参加申込書の学校名</t>
    </r>
    <r>
      <rPr>
        <sz val="11"/>
        <color theme="1"/>
        <rFont val="Calibri"/>
        <family val="3"/>
      </rPr>
      <t>とし，保存する。</t>
    </r>
  </si>
  <si>
    <r>
      <t>☆入力後，A４用紙に“</t>
    </r>
    <r>
      <rPr>
        <sz val="11"/>
        <color indexed="10"/>
        <rFont val="ＭＳ Ｐゴシック"/>
        <family val="3"/>
      </rPr>
      <t>カラー印刷</t>
    </r>
    <r>
      <rPr>
        <sz val="11"/>
        <color theme="1"/>
        <rFont val="Calibri"/>
        <family val="3"/>
      </rPr>
      <t>”し，</t>
    </r>
    <r>
      <rPr>
        <sz val="11"/>
        <color indexed="10"/>
        <rFont val="ＭＳ Ｐゴシック"/>
        <family val="3"/>
      </rPr>
      <t>監督欄（私印）</t>
    </r>
    <r>
      <rPr>
        <sz val="11"/>
        <color theme="1"/>
        <rFont val="Calibri"/>
        <family val="3"/>
      </rPr>
      <t>に押印して各地区中体連事務局または，陸上競技専門委員長へ提出する。（地区専門委員長の指示に従うこと）</t>
    </r>
  </si>
  <si>
    <t>記録集部数　１，２００円（送料含む）</t>
  </si>
  <si>
    <t>令和３年　９月　１日（水）必着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</si>
</sst>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0.0"/>
    <numFmt numFmtId="177" formatCode="#&quot;点&quot;"/>
    <numFmt numFmtId="178" formatCode="#,##0_ "/>
    <numFmt numFmtId="179" formatCode="[$]ggge&quot;年&quot;m&quot;月&quot;d&quot;日&quot;;@"/>
    <numFmt numFmtId="180" formatCode="[$-411]gge&quot;年&quot;m&quot;月&quot;d&quot;日&quot;;@"/>
    <numFmt numFmtId="181" formatCode="[$]gge&quot;年&quot;m&quot;月&quot;d&quot;日&quot;;@"/>
    <numFmt numFmtId="182" formatCode="0_ "/>
  </numFmts>
  <fonts count="80">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sz val="6"/>
      <name val="ＭＳ Ｐゴシック"/>
      <family val="3"/>
    </font>
    <font>
      <sz val="10"/>
      <color indexed="8"/>
      <name val="ＭＳ Ｐゴシック"/>
      <family val="3"/>
    </font>
    <font>
      <sz val="16"/>
      <name val="ＭＳ Ｐゴシック"/>
      <family val="3"/>
    </font>
    <font>
      <sz val="10"/>
      <name val="ＭＳ Ｐゴシック"/>
      <family val="3"/>
    </font>
    <font>
      <sz val="9"/>
      <color indexed="30"/>
      <name val="ＭＳ Ｐゴシック"/>
      <family val="3"/>
    </font>
    <font>
      <sz val="10"/>
      <name val="ＭＳ 明朝"/>
      <family val="1"/>
    </font>
    <font>
      <sz val="16"/>
      <name val="ＭＳ 明朝"/>
      <family val="1"/>
    </font>
    <font>
      <sz val="6"/>
      <name val="ＭＳ 明朝"/>
      <family val="1"/>
    </font>
    <font>
      <sz val="11"/>
      <name val="ＭＳ 明朝"/>
      <family val="1"/>
    </font>
    <font>
      <sz val="12"/>
      <name val="ＭＳ 明朝"/>
      <family val="1"/>
    </font>
    <font>
      <sz val="11"/>
      <name val="ＭＳ Ｐゴシック"/>
      <family val="3"/>
    </font>
    <font>
      <sz val="10"/>
      <name val="ＭＳ ゴシック"/>
      <family val="3"/>
    </font>
    <font>
      <sz val="11"/>
      <name val="HG丸ｺﾞｼｯｸM-PRO"/>
      <family val="3"/>
    </font>
    <font>
      <b/>
      <sz val="16"/>
      <name val="ＭＳ Ｐゴシック"/>
      <family val="3"/>
    </font>
    <font>
      <sz val="10"/>
      <color indexed="10"/>
      <name val="ＭＳ Ｐゴシック"/>
      <family val="3"/>
    </font>
    <font>
      <sz val="14"/>
      <name val="ＭＳ Ｐゴシック"/>
      <family val="3"/>
    </font>
    <font>
      <b/>
      <sz val="11"/>
      <color indexed="10"/>
      <name val="ＭＳ Ｐゴシック"/>
      <family val="3"/>
    </font>
    <font>
      <sz val="14"/>
      <color indexed="10"/>
      <name val="ＭＳ Ｐゴシック"/>
      <family val="3"/>
    </font>
    <font>
      <b/>
      <sz val="14"/>
      <name val="ＭＳ Ｐゴシック"/>
      <family val="3"/>
    </font>
    <font>
      <b/>
      <sz val="12"/>
      <name val="ＭＳ Ｐゴシック"/>
      <family val="3"/>
    </font>
    <font>
      <b/>
      <sz val="11"/>
      <name val="ＭＳ Ｐゴシック"/>
      <family val="3"/>
    </font>
    <font>
      <sz val="20"/>
      <name val="ＭＳ Ｐゴシック"/>
      <family val="3"/>
    </font>
    <font>
      <sz val="9"/>
      <color indexed="8"/>
      <name val="ＭＳ Ｐゴシック"/>
      <family val="3"/>
    </font>
    <font>
      <sz val="8"/>
      <color indexed="8"/>
      <name val="ＭＳ Ｐゴシック"/>
      <family val="3"/>
    </font>
    <font>
      <sz val="9"/>
      <name val="ＭＳ Ｐゴシック"/>
      <family val="3"/>
    </font>
    <font>
      <sz val="12"/>
      <name val="ＭＳ Ｐゴシック"/>
      <family val="3"/>
    </font>
    <font>
      <sz val="6"/>
      <color indexed="8"/>
      <name val="ＭＳ Ｐゴシック"/>
      <family val="3"/>
    </font>
    <font>
      <sz val="9"/>
      <color indexed="10"/>
      <name val="ＭＳ Ｐゴシック"/>
      <family val="3"/>
    </font>
    <font>
      <b/>
      <sz val="20"/>
      <color indexed="8"/>
      <name val="HG丸ｺﾞｼｯｸM-PRO"/>
      <family val="3"/>
    </font>
    <font>
      <sz val="11"/>
      <color indexed="8"/>
      <name val="HG丸ｺﾞｼｯｸM-PRO"/>
      <family val="3"/>
    </font>
    <font>
      <sz val="9"/>
      <color indexed="8"/>
      <name val="HG丸ｺﾞｼｯｸM-PRO"/>
      <family val="3"/>
    </font>
    <font>
      <sz val="8"/>
      <color indexed="8"/>
      <name val="HG丸ｺﾞｼｯｸM-PRO"/>
      <family val="3"/>
    </font>
    <font>
      <b/>
      <sz val="16"/>
      <color indexed="8"/>
      <name val="HG丸ｺﾞｼｯｸM-PRO"/>
      <family val="3"/>
    </font>
    <font>
      <sz val="6"/>
      <color indexed="8"/>
      <name val="HG丸ｺﾞｼｯｸM-PRO"/>
      <family val="3"/>
    </font>
    <font>
      <sz val="10"/>
      <color indexed="9"/>
      <name val="ＭＳ Ｐゴシック"/>
      <family val="3"/>
    </font>
    <font>
      <sz val="11"/>
      <color indexed="10"/>
      <name val="ＭＳ Ｐゴシック"/>
      <family val="3"/>
    </font>
    <font>
      <u val="double"/>
      <sz val="11"/>
      <color indexed="10"/>
      <name val="ＭＳ Ｐゴシック"/>
      <family val="3"/>
    </font>
    <font>
      <sz val="11"/>
      <name val="ＭＳ ゴシック"/>
      <family val="3"/>
    </font>
    <font>
      <b/>
      <sz val="9"/>
      <name val="ＭＳ Ｐゴシック"/>
      <family val="3"/>
    </font>
    <font>
      <sz val="12"/>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Ｐゴシック"/>
      <family val="3"/>
    </font>
    <font>
      <sz val="20"/>
      <color rgb="FFFF0000"/>
      <name val="ＭＳ Ｐゴシック"/>
      <family val="3"/>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0"/>
        <bgColor indexed="64"/>
      </patternFill>
    </fill>
    <fill>
      <patternFill patternType="solid">
        <fgColor indexed="45"/>
        <bgColor indexed="64"/>
      </patternFill>
    </fill>
    <fill>
      <patternFill patternType="solid">
        <fgColor indexed="27"/>
        <bgColor indexed="64"/>
      </patternFill>
    </fill>
    <fill>
      <patternFill patternType="solid">
        <fgColor indexed="34"/>
        <bgColor indexed="64"/>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43"/>
        <bgColor indexed="64"/>
      </patternFill>
    </fill>
    <fill>
      <patternFill patternType="solid">
        <fgColor rgb="FF99CCFF"/>
        <bgColor indexed="64"/>
      </patternFill>
    </fill>
    <fill>
      <patternFill patternType="solid">
        <fgColor rgb="FFFFFF00"/>
        <bgColor indexed="64"/>
      </patternFill>
    </fill>
    <fill>
      <patternFill patternType="solid">
        <fgColor rgb="FFFFFF99"/>
        <bgColor indexed="64"/>
      </patternFill>
    </fill>
    <fill>
      <patternFill patternType="solid">
        <fgColor rgb="FFFFFF66"/>
        <bgColor indexed="64"/>
      </patternFill>
    </fill>
    <fill>
      <patternFill patternType="solid">
        <fgColor indexed="13"/>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style="thin"/>
      <bottom/>
    </border>
    <border>
      <left style="thin"/>
      <right/>
      <top/>
      <bottom/>
    </border>
    <border>
      <left style="thin"/>
      <right/>
      <top/>
      <bottom style="thin"/>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right style="thin"/>
      <top/>
      <bottom style="thin"/>
    </border>
    <border>
      <left style="hair"/>
      <right style="hair"/>
      <top style="thin"/>
      <bottom style="thin"/>
    </border>
    <border>
      <left style="hair"/>
      <right style="hair"/>
      <top/>
      <bottom style="thin"/>
    </border>
    <border>
      <left style="thin"/>
      <right style="hair"/>
      <top/>
      <bottom style="thin"/>
    </border>
    <border>
      <left style="hair"/>
      <right style="thin"/>
      <top/>
      <bottom style="thin"/>
    </border>
    <border>
      <left/>
      <right/>
      <top style="thin"/>
      <bottom style="thin"/>
    </border>
    <border>
      <left/>
      <right/>
      <top/>
      <bottom style="thin"/>
    </border>
    <border>
      <left style="thin"/>
      <right style="hair"/>
      <top style="thin"/>
      <bottom style="double"/>
    </border>
    <border>
      <left style="hair"/>
      <right style="hair"/>
      <top style="thin"/>
      <bottom style="double"/>
    </border>
    <border>
      <left style="hair"/>
      <right/>
      <top style="thin"/>
      <bottom style="double"/>
    </border>
    <border>
      <left/>
      <right style="hair"/>
      <top style="thin"/>
      <bottom style="double"/>
    </border>
    <border>
      <left style="thin"/>
      <right style="hair"/>
      <top style="thin"/>
      <bottom style="thin"/>
    </border>
    <border>
      <left style="thin"/>
      <right style="thin"/>
      <top style="thin"/>
      <bottom style="double"/>
    </border>
    <border diagonalDown="1">
      <left style="thin"/>
      <right style="hair"/>
      <top style="thin"/>
      <bottom style="thin"/>
      <diagonal style="hair"/>
    </border>
    <border>
      <left style="thin"/>
      <right style="thin"/>
      <top style="thin"/>
      <bottom style="dotted"/>
    </border>
    <border>
      <left style="thin"/>
      <right style="thin"/>
      <top style="dotted"/>
      <bottom style="thin"/>
    </border>
    <border>
      <left>
        <color indexed="63"/>
      </left>
      <right>
        <color indexed="63"/>
      </right>
      <top>
        <color indexed="63"/>
      </top>
      <bottom style="dotted"/>
    </border>
    <border>
      <left style="hair"/>
      <right style="thin"/>
      <top style="thin"/>
      <bottom style="double"/>
    </border>
    <border>
      <left>
        <color indexed="63"/>
      </left>
      <right>
        <color indexed="63"/>
      </right>
      <top style="thin"/>
      <bottom>
        <color indexed="63"/>
      </bottom>
    </border>
    <border>
      <left>
        <color indexed="63"/>
      </left>
      <right style="medium"/>
      <top style="medium"/>
      <bottom>
        <color indexed="63"/>
      </bottom>
    </border>
    <border>
      <left>
        <color indexed="63"/>
      </left>
      <right style="medium"/>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style="thin"/>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style="thin"/>
      <right style="hair"/>
      <top style="double"/>
      <bottom style="double"/>
    </border>
    <border>
      <left style="hair"/>
      <right style="hair"/>
      <top style="double"/>
      <bottom style="double"/>
    </border>
    <border>
      <left style="hair"/>
      <right/>
      <top style="double"/>
      <bottom style="double"/>
    </border>
    <border>
      <left style="hair"/>
      <right style="thin"/>
      <top style="double"/>
      <bottom style="double"/>
    </border>
    <border>
      <left/>
      <right style="hair"/>
      <top style="double"/>
      <bottom style="double"/>
    </border>
    <border>
      <left style="thin"/>
      <right style="thin"/>
      <top style="double"/>
      <bottom style="double"/>
    </border>
    <border>
      <left style="double"/>
      <right style="thin"/>
      <top style="thin"/>
      <bottom style="thin"/>
    </border>
    <border>
      <left style="thin"/>
      <right style="double"/>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hair"/>
      <right/>
      <top/>
      <bottom style="thin"/>
    </border>
    <border diagonalUp="1">
      <left style="thin"/>
      <right style="thin"/>
      <top style="thin"/>
      <bottom style="thin"/>
      <diagonal style="thin"/>
    </border>
    <border>
      <left/>
      <right style="medium"/>
      <top style="thin"/>
      <bottom style="thin"/>
    </border>
    <border>
      <left style="double"/>
      <right/>
      <top style="double"/>
      <bottom style="double"/>
    </border>
    <border>
      <left/>
      <right/>
      <top style="double"/>
      <bottom style="double"/>
    </border>
    <border>
      <left/>
      <right style="double"/>
      <top style="double"/>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medium"/>
    </border>
    <border>
      <left/>
      <right/>
      <top style="thin"/>
      <bottom style="medium"/>
    </border>
    <border>
      <left/>
      <right style="medium"/>
      <top style="thin"/>
      <bottom style="medium"/>
    </border>
    <border>
      <left style="hair"/>
      <right style="thin"/>
      <top style="thin"/>
      <bottom style="thin"/>
    </border>
    <border diagonalDown="1">
      <left style="hair"/>
      <right style="thin"/>
      <top style="thin"/>
      <bottom style="thin"/>
      <diagonal style="hair"/>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right/>
      <top/>
      <bottom style="double"/>
    </border>
    <border>
      <left>
        <color indexed="63"/>
      </left>
      <right style="double"/>
      <top>
        <color indexed="63"/>
      </top>
      <bottom style="double"/>
    </border>
    <border>
      <left style="medium"/>
      <right>
        <color indexed="63"/>
      </right>
      <top style="thin"/>
      <bottom style="double"/>
    </border>
    <border>
      <left style="thin"/>
      <right style="double"/>
      <top style="thin"/>
      <bottom/>
    </border>
    <border>
      <left style="thin"/>
      <right style="double"/>
      <top/>
      <bottom style="thin"/>
    </border>
    <border>
      <left style="double"/>
      <right style="thin"/>
      <top style="thin"/>
      <bottom/>
    </border>
    <border>
      <left style="double"/>
      <right style="thin"/>
      <top/>
      <bottom style="thin"/>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1" fillId="0" borderId="0" applyFont="0" applyFill="0" applyBorder="0" applyAlignment="0" applyProtection="0"/>
    <xf numFmtId="0" fontId="64" fillId="0" borderId="0" applyNumberFormat="0" applyFill="0" applyBorder="0" applyAlignment="0" applyProtection="0"/>
    <xf numFmtId="0" fontId="1"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4" fillId="0" borderId="0" applyNumberFormat="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5" fillId="31" borderId="4" applyNumberFormat="0" applyAlignment="0" applyProtection="0"/>
    <xf numFmtId="0" fontId="14" fillId="0" borderId="0">
      <alignment vertical="center"/>
      <protection/>
    </xf>
    <xf numFmtId="0" fontId="9" fillId="0" borderId="0">
      <alignment/>
      <protection/>
    </xf>
    <xf numFmtId="0" fontId="76" fillId="32" borderId="0" applyNumberFormat="0" applyBorder="0" applyAlignment="0" applyProtection="0"/>
  </cellStyleXfs>
  <cellXfs count="443">
    <xf numFmtId="0" fontId="0" fillId="0" borderId="0" xfId="0" applyFont="1" applyAlignment="1">
      <alignment vertical="center"/>
    </xf>
    <xf numFmtId="0" fontId="5" fillId="0" borderId="0" xfId="0" applyFont="1" applyAlignment="1">
      <alignment vertical="center"/>
    </xf>
    <xf numFmtId="0" fontId="26" fillId="0" borderId="0" xfId="0" applyFont="1" applyAlignment="1">
      <alignment vertical="center"/>
    </xf>
    <xf numFmtId="0" fontId="26" fillId="0" borderId="0" xfId="0" applyFont="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vertical="center"/>
    </xf>
    <xf numFmtId="0" fontId="26" fillId="0" borderId="17" xfId="0" applyFont="1" applyBorder="1" applyAlignment="1">
      <alignment vertical="center"/>
    </xf>
    <xf numFmtId="0" fontId="26" fillId="0" borderId="18" xfId="0" applyFont="1" applyBorder="1" applyAlignment="1">
      <alignment vertical="center"/>
    </xf>
    <xf numFmtId="0" fontId="26" fillId="0" borderId="19" xfId="0" applyFont="1" applyBorder="1" applyAlignment="1">
      <alignment vertical="center"/>
    </xf>
    <xf numFmtId="0" fontId="26" fillId="0" borderId="13" xfId="0" applyFont="1" applyBorder="1" applyAlignment="1">
      <alignment vertical="center"/>
    </xf>
    <xf numFmtId="0" fontId="26" fillId="0" borderId="20" xfId="0" applyFont="1" applyBorder="1" applyAlignment="1">
      <alignment vertical="center"/>
    </xf>
    <xf numFmtId="0" fontId="26" fillId="0" borderId="14" xfId="0" applyFont="1" applyBorder="1" applyAlignment="1">
      <alignment vertical="center"/>
    </xf>
    <xf numFmtId="0" fontId="26"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0" xfId="0" applyFont="1" applyAlignment="1">
      <alignment vertical="center" shrinkToFit="1"/>
    </xf>
    <xf numFmtId="0" fontId="5" fillId="33" borderId="23" xfId="0" applyFont="1" applyFill="1" applyBorder="1" applyAlignment="1">
      <alignment vertical="center"/>
    </xf>
    <xf numFmtId="0" fontId="5" fillId="34" borderId="23" xfId="0" applyFont="1" applyFill="1" applyBorder="1" applyAlignment="1">
      <alignment vertical="center" shrinkToFit="1"/>
    </xf>
    <xf numFmtId="0" fontId="5" fillId="34" borderId="22" xfId="0" applyFont="1" applyFill="1" applyBorder="1" applyAlignment="1">
      <alignment vertical="center" shrinkToFit="1"/>
    </xf>
    <xf numFmtId="0" fontId="5" fillId="34" borderId="24" xfId="0" applyFont="1" applyFill="1" applyBorder="1" applyAlignment="1">
      <alignment vertical="center"/>
    </xf>
    <xf numFmtId="0" fontId="5" fillId="34" borderId="24" xfId="0" applyFont="1" applyFill="1" applyBorder="1" applyAlignment="1">
      <alignment horizontal="center" vertical="center" shrinkToFit="1"/>
    </xf>
    <xf numFmtId="0" fontId="5" fillId="33" borderId="23" xfId="0" applyFont="1" applyFill="1" applyBorder="1" applyAlignment="1">
      <alignment horizontal="center" vertical="center"/>
    </xf>
    <xf numFmtId="0" fontId="5" fillId="0" borderId="25" xfId="0" applyFont="1" applyBorder="1" applyAlignment="1">
      <alignment horizontal="center" vertical="center"/>
    </xf>
    <xf numFmtId="0" fontId="7" fillId="0" borderId="0" xfId="0" applyFont="1" applyAlignment="1">
      <alignment vertical="center"/>
    </xf>
    <xf numFmtId="0" fontId="7" fillId="0" borderId="0" xfId="0" applyFont="1" applyAlignment="1">
      <alignment vertical="center" shrinkToFit="1"/>
    </xf>
    <xf numFmtId="0" fontId="28" fillId="0" borderId="0" xfId="0" applyFont="1" applyAlignment="1">
      <alignment vertical="center"/>
    </xf>
    <xf numFmtId="0" fontId="28" fillId="0" borderId="0" xfId="0" applyFont="1" applyAlignment="1">
      <alignment vertical="center" shrinkToFit="1"/>
    </xf>
    <xf numFmtId="0" fontId="28" fillId="0" borderId="0" xfId="0" applyFont="1" applyAlignment="1">
      <alignment vertical="center"/>
    </xf>
    <xf numFmtId="0" fontId="29" fillId="0" borderId="0" xfId="0" applyFont="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0" fontId="8" fillId="0" borderId="13" xfId="0" applyFont="1" applyBorder="1" applyAlignment="1">
      <alignment vertical="center"/>
    </xf>
    <xf numFmtId="0" fontId="8" fillId="0" borderId="20" xfId="0" applyFont="1" applyBorder="1" applyAlignment="1">
      <alignment vertical="center"/>
    </xf>
    <xf numFmtId="0" fontId="26" fillId="0" borderId="17" xfId="0" applyFont="1" applyBorder="1" applyAlignment="1">
      <alignment vertical="center" wrapText="1"/>
    </xf>
    <xf numFmtId="0" fontId="28" fillId="0" borderId="26" xfId="0" applyFont="1" applyBorder="1" applyAlignment="1">
      <alignment vertical="center"/>
    </xf>
    <xf numFmtId="0" fontId="28" fillId="0" borderId="0" xfId="0" applyFont="1" applyBorder="1" applyAlignment="1">
      <alignment horizontal="center" vertical="center"/>
    </xf>
    <xf numFmtId="0" fontId="26" fillId="0" borderId="26" xfId="0" applyFont="1" applyBorder="1" applyAlignment="1">
      <alignment horizontal="center" vertical="center" wrapText="1"/>
    </xf>
    <xf numFmtId="0" fontId="28" fillId="0" borderId="26" xfId="0" applyFont="1" applyBorder="1" applyAlignment="1">
      <alignment horizontal="center" vertical="center"/>
    </xf>
    <xf numFmtId="0" fontId="28" fillId="0" borderId="26" xfId="0" applyFont="1" applyBorder="1" applyAlignment="1">
      <alignment horizontal="center" vertical="center" wrapText="1"/>
    </xf>
    <xf numFmtId="0" fontId="28" fillId="0" borderId="27" xfId="0" applyFont="1" applyBorder="1" applyAlignment="1">
      <alignment vertical="center"/>
    </xf>
    <xf numFmtId="0" fontId="27" fillId="34" borderId="28" xfId="0" applyFont="1" applyFill="1" applyBorder="1" applyAlignment="1">
      <alignment vertical="center"/>
    </xf>
    <xf numFmtId="0" fontId="27" fillId="34" borderId="29" xfId="0" applyFont="1" applyFill="1" applyBorder="1" applyAlignment="1">
      <alignment vertical="center" wrapText="1"/>
    </xf>
    <xf numFmtId="0" fontId="26" fillId="34" borderId="29" xfId="0" applyFont="1" applyFill="1" applyBorder="1" applyAlignment="1">
      <alignment vertical="center"/>
    </xf>
    <xf numFmtId="0" fontId="5" fillId="34" borderId="29" xfId="0" applyFont="1" applyFill="1" applyBorder="1" applyAlignment="1">
      <alignment horizontal="right" vertical="center"/>
    </xf>
    <xf numFmtId="0" fontId="5" fillId="34" borderId="28" xfId="0" applyFont="1" applyFill="1" applyBorder="1" applyAlignment="1">
      <alignment horizontal="center" vertical="center" shrinkToFit="1"/>
    </xf>
    <xf numFmtId="0" fontId="5" fillId="34" borderId="30" xfId="0" applyFont="1" applyFill="1" applyBorder="1" applyAlignment="1">
      <alignment horizontal="center" vertical="center"/>
    </xf>
    <xf numFmtId="0" fontId="5" fillId="34" borderId="31" xfId="0" applyFont="1" applyFill="1" applyBorder="1" applyAlignment="1">
      <alignment horizontal="center" vertical="center" shrinkToFit="1"/>
    </xf>
    <xf numFmtId="0" fontId="5" fillId="34" borderId="29" xfId="0" applyFont="1" applyFill="1" applyBorder="1" applyAlignment="1">
      <alignment horizontal="center" vertical="center"/>
    </xf>
    <xf numFmtId="0" fontId="5" fillId="34" borderId="32" xfId="0" applyFont="1" applyFill="1" applyBorder="1" applyAlignment="1">
      <alignment vertical="center"/>
    </xf>
    <xf numFmtId="0" fontId="5" fillId="35" borderId="24" xfId="0" applyFont="1" applyFill="1" applyBorder="1" applyAlignment="1">
      <alignment vertical="center"/>
    </xf>
    <xf numFmtId="0" fontId="5" fillId="35" borderId="32" xfId="0" applyFont="1" applyFill="1" applyBorder="1" applyAlignment="1">
      <alignment vertical="center"/>
    </xf>
    <xf numFmtId="0" fontId="27" fillId="35" borderId="28" xfId="0" applyFont="1" applyFill="1" applyBorder="1" applyAlignment="1">
      <alignment vertical="center"/>
    </xf>
    <xf numFmtId="0" fontId="26" fillId="35" borderId="29" xfId="0" applyFont="1" applyFill="1" applyBorder="1" applyAlignment="1">
      <alignment vertical="center"/>
    </xf>
    <xf numFmtId="0" fontId="5" fillId="35" borderId="29" xfId="0" applyFont="1" applyFill="1" applyBorder="1" applyAlignment="1">
      <alignment horizontal="right" vertical="center"/>
    </xf>
    <xf numFmtId="0" fontId="5" fillId="35" borderId="28" xfId="0" applyFont="1" applyFill="1" applyBorder="1" applyAlignment="1">
      <alignment horizontal="center" vertical="center" shrinkToFit="1"/>
    </xf>
    <xf numFmtId="0" fontId="5" fillId="35" borderId="30" xfId="0" applyFont="1" applyFill="1" applyBorder="1" applyAlignment="1">
      <alignment horizontal="center" vertical="center"/>
    </xf>
    <xf numFmtId="0" fontId="5" fillId="35" borderId="31" xfId="0" applyFont="1" applyFill="1" applyBorder="1" applyAlignment="1">
      <alignment horizontal="center" vertical="center" shrinkToFit="1"/>
    </xf>
    <xf numFmtId="0" fontId="5" fillId="35" borderId="29" xfId="0" applyFont="1" applyFill="1" applyBorder="1" applyAlignment="1">
      <alignment horizontal="center" vertical="center"/>
    </xf>
    <xf numFmtId="0" fontId="5" fillId="35" borderId="33" xfId="0" applyFont="1" applyFill="1" applyBorder="1" applyAlignment="1">
      <alignment horizontal="center" vertical="center" wrapText="1"/>
    </xf>
    <xf numFmtId="0" fontId="27" fillId="34" borderId="33" xfId="0" applyFont="1" applyFill="1" applyBorder="1" applyAlignment="1">
      <alignment vertical="center" wrapText="1"/>
    </xf>
    <xf numFmtId="0" fontId="5" fillId="0" borderId="10" xfId="0" applyFont="1" applyBorder="1" applyAlignment="1">
      <alignment vertical="center" shrinkToFit="1"/>
    </xf>
    <xf numFmtId="0" fontId="5" fillId="0" borderId="26" xfId="0" applyFont="1" applyBorder="1" applyAlignment="1">
      <alignment vertical="center"/>
    </xf>
    <xf numFmtId="0" fontId="5" fillId="0" borderId="32" xfId="0" applyFont="1" applyBorder="1" applyAlignment="1">
      <alignment horizontal="center" vertical="center" shrinkToFit="1"/>
    </xf>
    <xf numFmtId="0" fontId="5" fillId="35" borderId="10" xfId="0" applyFont="1" applyFill="1" applyBorder="1" applyAlignment="1">
      <alignment vertical="center" shrinkToFit="1"/>
    </xf>
    <xf numFmtId="0" fontId="5" fillId="35" borderId="32" xfId="0" applyFont="1" applyFill="1" applyBorder="1" applyAlignment="1">
      <alignment vertical="center" shrinkToFit="1"/>
    </xf>
    <xf numFmtId="0" fontId="5" fillId="35" borderId="26" xfId="0" applyFont="1" applyFill="1" applyBorder="1" applyAlignment="1">
      <alignment vertical="center"/>
    </xf>
    <xf numFmtId="0" fontId="5" fillId="35" borderId="10" xfId="0" applyFont="1" applyFill="1" applyBorder="1" applyAlignment="1">
      <alignment vertical="center"/>
    </xf>
    <xf numFmtId="0" fontId="5" fillId="0" borderId="34" xfId="0" applyFont="1" applyBorder="1" applyAlignment="1">
      <alignment vertical="center" shrinkToFit="1"/>
    </xf>
    <xf numFmtId="0" fontId="5" fillId="35" borderId="17" xfId="0" applyFont="1" applyFill="1" applyBorder="1" applyAlignment="1">
      <alignment horizontal="center" vertical="center" shrinkToFit="1"/>
    </xf>
    <xf numFmtId="0" fontId="5" fillId="0" borderId="17" xfId="0" applyFont="1" applyBorder="1" applyAlignment="1">
      <alignment horizontal="center" vertical="center" shrinkToFit="1"/>
    </xf>
    <xf numFmtId="0" fontId="5" fillId="35" borderId="10" xfId="0" applyFont="1" applyFill="1" applyBorder="1" applyAlignment="1">
      <alignment horizontal="center" vertical="center"/>
    </xf>
    <xf numFmtId="0" fontId="5" fillId="0" borderId="10" xfId="0" applyFont="1" applyBorder="1" applyAlignment="1">
      <alignment horizontal="center" vertical="center"/>
    </xf>
    <xf numFmtId="0" fontId="5" fillId="35" borderId="10" xfId="0" applyFont="1" applyFill="1" applyBorder="1" applyAlignment="1">
      <alignment horizontal="center" vertical="center" shrinkToFit="1"/>
    </xf>
    <xf numFmtId="0" fontId="5" fillId="34" borderId="10" xfId="0" applyFont="1" applyFill="1" applyBorder="1" applyAlignment="1">
      <alignment vertical="center" shrinkToFit="1"/>
    </xf>
    <xf numFmtId="0" fontId="5" fillId="34" borderId="32" xfId="0" applyFont="1" applyFill="1" applyBorder="1" applyAlignment="1">
      <alignment vertical="center" shrinkToFit="1"/>
    </xf>
    <xf numFmtId="0" fontId="5" fillId="34" borderId="26" xfId="0" applyFont="1" applyFill="1" applyBorder="1" applyAlignment="1">
      <alignment vertical="center"/>
    </xf>
    <xf numFmtId="0" fontId="5" fillId="34" borderId="17" xfId="0" applyFont="1" applyFill="1" applyBorder="1" applyAlignment="1">
      <alignment horizontal="center" vertical="center" shrinkToFit="1"/>
    </xf>
    <xf numFmtId="0" fontId="5" fillId="34" borderId="10" xfId="0" applyFont="1" applyFill="1" applyBorder="1" applyAlignment="1">
      <alignment vertical="center"/>
    </xf>
    <xf numFmtId="0" fontId="5" fillId="34" borderId="10" xfId="0" applyFont="1" applyFill="1" applyBorder="1" applyAlignment="1">
      <alignment horizontal="center" vertical="center"/>
    </xf>
    <xf numFmtId="0" fontId="5" fillId="34" borderId="10" xfId="0" applyFont="1" applyFill="1" applyBorder="1" applyAlignment="1">
      <alignment horizontal="center" vertical="center" shrinkToFit="1"/>
    </xf>
    <xf numFmtId="0" fontId="31" fillId="0" borderId="13" xfId="0" applyFont="1" applyBorder="1" applyAlignment="1">
      <alignment vertical="center"/>
    </xf>
    <xf numFmtId="0" fontId="31" fillId="0" borderId="20" xfId="0" applyFont="1" applyBorder="1" applyAlignment="1">
      <alignment vertical="center"/>
    </xf>
    <xf numFmtId="0" fontId="9" fillId="36" borderId="0" xfId="63" applyFill="1">
      <alignment/>
      <protection/>
    </xf>
    <xf numFmtId="0" fontId="10" fillId="36" borderId="0" xfId="63" applyFont="1" applyFill="1">
      <alignment/>
      <protection/>
    </xf>
    <xf numFmtId="0" fontId="9" fillId="0" borderId="0" xfId="63">
      <alignment/>
      <protection/>
    </xf>
    <xf numFmtId="0" fontId="9" fillId="36" borderId="35" xfId="63" applyFill="1" applyBorder="1">
      <alignment/>
      <protection/>
    </xf>
    <xf numFmtId="0" fontId="9" fillId="36" borderId="35" xfId="63" applyFont="1" applyFill="1" applyBorder="1" applyAlignment="1">
      <alignment/>
      <protection/>
    </xf>
    <xf numFmtId="0" fontId="9" fillId="36" borderId="12" xfId="63" applyFill="1" applyBorder="1" applyAlignment="1">
      <alignment shrinkToFit="1"/>
      <protection/>
    </xf>
    <xf numFmtId="0" fontId="9" fillId="36" borderId="15" xfId="63" applyFill="1" applyBorder="1" applyAlignment="1">
      <alignment vertical="center"/>
      <protection/>
    </xf>
    <xf numFmtId="0" fontId="9" fillId="36" borderId="15" xfId="63" applyFill="1" applyBorder="1">
      <alignment/>
      <protection/>
    </xf>
    <xf numFmtId="0" fontId="9" fillId="36" borderId="15" xfId="63" applyFont="1" applyFill="1" applyBorder="1" applyAlignment="1">
      <alignment horizontal="left"/>
      <protection/>
    </xf>
    <xf numFmtId="0" fontId="9" fillId="36" borderId="36" xfId="63" applyFill="1" applyBorder="1" applyAlignment="1">
      <alignment horizontal="center"/>
      <protection/>
    </xf>
    <xf numFmtId="0" fontId="9" fillId="36" borderId="10" xfId="63" applyFill="1" applyBorder="1" applyAlignment="1">
      <alignment horizontal="center" vertical="center"/>
      <protection/>
    </xf>
    <xf numFmtId="49" fontId="9" fillId="36" borderId="10" xfId="63" applyNumberFormat="1" applyFill="1" applyBorder="1" applyAlignment="1">
      <alignment horizontal="right" vertical="center"/>
      <protection/>
    </xf>
    <xf numFmtId="176" fontId="9" fillId="36" borderId="17" xfId="63" applyNumberFormat="1" applyFill="1" applyBorder="1" applyAlignment="1">
      <alignment vertical="center"/>
      <protection/>
    </xf>
    <xf numFmtId="0" fontId="9" fillId="36" borderId="37" xfId="63" applyFill="1" applyBorder="1">
      <alignment/>
      <protection/>
    </xf>
    <xf numFmtId="0" fontId="9" fillId="37" borderId="0" xfId="63" applyFill="1">
      <alignment/>
      <protection/>
    </xf>
    <xf numFmtId="0" fontId="10" fillId="37" borderId="0" xfId="63" applyFont="1" applyFill="1">
      <alignment/>
      <protection/>
    </xf>
    <xf numFmtId="0" fontId="9" fillId="37" borderId="35" xfId="63" applyFill="1" applyBorder="1">
      <alignment/>
      <protection/>
    </xf>
    <xf numFmtId="0" fontId="9" fillId="37" borderId="35" xfId="63" applyFill="1" applyBorder="1" applyAlignment="1">
      <alignment/>
      <protection/>
    </xf>
    <xf numFmtId="0" fontId="9" fillId="0" borderId="12" xfId="63" applyFill="1" applyBorder="1" applyAlignment="1">
      <alignment shrinkToFit="1"/>
      <protection/>
    </xf>
    <xf numFmtId="0" fontId="9" fillId="37" borderId="15" xfId="63" applyFill="1" applyBorder="1" applyAlignment="1">
      <alignment vertical="center"/>
      <protection/>
    </xf>
    <xf numFmtId="0" fontId="9" fillId="37" borderId="15" xfId="63" applyFill="1" applyBorder="1">
      <alignment/>
      <protection/>
    </xf>
    <xf numFmtId="0" fontId="9" fillId="37" borderId="15" xfId="63" applyFont="1" applyFill="1" applyBorder="1" applyAlignment="1">
      <alignment horizontal="left"/>
      <protection/>
    </xf>
    <xf numFmtId="0" fontId="9" fillId="37" borderId="10" xfId="63" applyFill="1" applyBorder="1" applyAlignment="1">
      <alignment horizontal="center" vertical="center"/>
      <protection/>
    </xf>
    <xf numFmtId="49" fontId="9" fillId="37" borderId="10" xfId="63" applyNumberFormat="1" applyFill="1" applyBorder="1" applyAlignment="1">
      <alignment horizontal="right" vertical="center"/>
      <protection/>
    </xf>
    <xf numFmtId="176" fontId="9" fillId="37" borderId="17" xfId="63" applyNumberFormat="1" applyFill="1" applyBorder="1" applyAlignment="1">
      <alignment vertical="center"/>
      <protection/>
    </xf>
    <xf numFmtId="0" fontId="9" fillId="0" borderId="10" xfId="63" applyFill="1" applyBorder="1" applyAlignment="1">
      <alignment horizontal="center" vertical="center"/>
      <protection/>
    </xf>
    <xf numFmtId="0" fontId="9" fillId="37" borderId="37" xfId="63" applyFill="1" applyBorder="1">
      <alignment/>
      <protection/>
    </xf>
    <xf numFmtId="0" fontId="9" fillId="36" borderId="35" xfId="63" applyFill="1" applyBorder="1" applyAlignment="1">
      <alignment shrinkToFit="1"/>
      <protection/>
    </xf>
    <xf numFmtId="176" fontId="9" fillId="36" borderId="10" xfId="63" applyNumberFormat="1" applyFill="1" applyBorder="1" applyAlignment="1">
      <alignment vertical="center"/>
      <protection/>
    </xf>
    <xf numFmtId="0" fontId="9" fillId="0" borderId="0" xfId="63" applyFill="1">
      <alignment/>
      <protection/>
    </xf>
    <xf numFmtId="0" fontId="10" fillId="0" borderId="0" xfId="63" applyFont="1" applyFill="1">
      <alignment/>
      <protection/>
    </xf>
    <xf numFmtId="0" fontId="9" fillId="0" borderId="35" xfId="63" applyFill="1" applyBorder="1">
      <alignment/>
      <protection/>
    </xf>
    <xf numFmtId="0" fontId="9" fillId="0" borderId="35" xfId="63" applyFill="1" applyBorder="1" applyAlignment="1">
      <alignment shrinkToFit="1"/>
      <protection/>
    </xf>
    <xf numFmtId="0" fontId="9" fillId="0" borderId="15" xfId="63" applyFill="1" applyBorder="1" applyAlignment="1">
      <alignment vertical="center"/>
      <protection/>
    </xf>
    <xf numFmtId="0" fontId="9" fillId="0" borderId="15" xfId="63" applyFill="1" applyBorder="1">
      <alignment/>
      <protection/>
    </xf>
    <xf numFmtId="0" fontId="9" fillId="0" borderId="37" xfId="63" applyFill="1" applyBorder="1">
      <alignment/>
      <protection/>
    </xf>
    <xf numFmtId="49" fontId="5" fillId="35" borderId="30" xfId="0" applyNumberFormat="1" applyFont="1" applyFill="1" applyBorder="1" applyAlignment="1">
      <alignment horizontal="center" vertical="center"/>
    </xf>
    <xf numFmtId="49" fontId="5" fillId="35" borderId="38" xfId="0" applyNumberFormat="1" applyFont="1" applyFill="1" applyBorder="1" applyAlignment="1">
      <alignment horizontal="center" vertical="center"/>
    </xf>
    <xf numFmtId="49" fontId="5" fillId="34" borderId="38" xfId="0" applyNumberFormat="1" applyFont="1" applyFill="1" applyBorder="1" applyAlignment="1">
      <alignment horizontal="center" vertical="center"/>
    </xf>
    <xf numFmtId="49" fontId="5" fillId="34" borderId="30" xfId="0" applyNumberFormat="1" applyFont="1" applyFill="1" applyBorder="1" applyAlignment="1">
      <alignment horizontal="center" vertical="center"/>
    </xf>
    <xf numFmtId="0" fontId="15" fillId="0" borderId="0" xfId="62" applyFont="1" applyAlignment="1">
      <alignment vertical="top"/>
      <protection/>
    </xf>
    <xf numFmtId="0" fontId="16" fillId="0" borderId="0" xfId="62" applyFont="1">
      <alignment vertical="center"/>
      <protection/>
    </xf>
    <xf numFmtId="0" fontId="14" fillId="38" borderId="0" xfId="62" applyFill="1" applyAlignment="1">
      <alignment vertical="center"/>
      <protection/>
    </xf>
    <xf numFmtId="0" fontId="14" fillId="0" borderId="0" xfId="62" applyAlignment="1">
      <alignment vertical="center"/>
      <protection/>
    </xf>
    <xf numFmtId="0" fontId="6" fillId="0" borderId="0" xfId="62" applyFont="1" applyProtection="1">
      <alignment vertical="center"/>
      <protection hidden="1"/>
    </xf>
    <xf numFmtId="0" fontId="18" fillId="38" borderId="0" xfId="62" applyFont="1" applyFill="1" applyAlignment="1">
      <alignment horizontal="left" vertical="center"/>
      <protection/>
    </xf>
    <xf numFmtId="0" fontId="14" fillId="0" borderId="0" xfId="62" applyFont="1" applyProtection="1">
      <alignment vertical="center"/>
      <protection hidden="1"/>
    </xf>
    <xf numFmtId="0" fontId="14" fillId="38" borderId="0" xfId="62" applyFont="1" applyFill="1" applyAlignment="1">
      <alignment horizontal="left" vertical="center" indent="1"/>
      <protection/>
    </xf>
    <xf numFmtId="0" fontId="14" fillId="0" borderId="0" xfId="62" applyFont="1" applyAlignment="1" applyProtection="1">
      <alignment vertical="top"/>
      <protection hidden="1"/>
    </xf>
    <xf numFmtId="0" fontId="20" fillId="38" borderId="0" xfId="62" applyFont="1" applyFill="1" applyAlignment="1">
      <alignment horizontal="left" vertical="center" indent="1"/>
      <protection/>
    </xf>
    <xf numFmtId="0" fontId="14" fillId="0" borderId="0" xfId="62" applyFont="1" applyBorder="1" applyAlignment="1" applyProtection="1">
      <alignment vertical="center"/>
      <protection hidden="1"/>
    </xf>
    <xf numFmtId="0" fontId="19" fillId="0" borderId="0" xfId="62" applyFont="1" applyProtection="1">
      <alignment vertical="center"/>
      <protection hidden="1"/>
    </xf>
    <xf numFmtId="0" fontId="19" fillId="0" borderId="27" xfId="62" applyFont="1" applyBorder="1" applyProtection="1">
      <alignment vertical="center"/>
      <protection hidden="1"/>
    </xf>
    <xf numFmtId="0" fontId="7" fillId="0" borderId="0" xfId="62" applyFont="1" applyAlignment="1" applyProtection="1">
      <alignment/>
      <protection hidden="1"/>
    </xf>
    <xf numFmtId="0" fontId="19" fillId="0" borderId="18" xfId="62" applyFont="1" applyBorder="1" applyProtection="1">
      <alignment vertical="center"/>
      <protection hidden="1"/>
    </xf>
    <xf numFmtId="0" fontId="19" fillId="0" borderId="39" xfId="62" applyFont="1" applyBorder="1" applyProtection="1">
      <alignment vertical="center"/>
      <protection hidden="1"/>
    </xf>
    <xf numFmtId="0" fontId="14" fillId="0" borderId="39" xfId="62" applyFont="1" applyBorder="1" applyProtection="1">
      <alignment vertical="center"/>
      <protection hidden="1"/>
    </xf>
    <xf numFmtId="0" fontId="14" fillId="0" borderId="40" xfId="62" applyFont="1" applyBorder="1" applyAlignment="1" applyProtection="1">
      <alignment horizontal="center" vertical="center"/>
      <protection hidden="1"/>
    </xf>
    <xf numFmtId="178" fontId="14" fillId="0" borderId="39" xfId="51" applyNumberFormat="1" applyFont="1" applyBorder="1" applyAlignment="1" applyProtection="1">
      <alignment vertical="center"/>
      <protection hidden="1"/>
    </xf>
    <xf numFmtId="0" fontId="14" fillId="0" borderId="19" xfId="62" applyFont="1" applyBorder="1" applyAlignment="1" applyProtection="1">
      <alignment horizontal="right" vertical="center"/>
      <protection hidden="1"/>
    </xf>
    <xf numFmtId="0" fontId="19" fillId="0" borderId="16" xfId="62" applyFont="1" applyBorder="1" applyProtection="1">
      <alignment vertical="center"/>
      <protection hidden="1"/>
    </xf>
    <xf numFmtId="0" fontId="19" fillId="0" borderId="26" xfId="62" applyFont="1" applyBorder="1" applyProtection="1">
      <alignment vertical="center"/>
      <protection hidden="1"/>
    </xf>
    <xf numFmtId="0" fontId="14" fillId="0" borderId="26" xfId="62" applyFont="1" applyBorder="1" applyProtection="1">
      <alignment vertical="center"/>
      <protection hidden="1"/>
    </xf>
    <xf numFmtId="0" fontId="14" fillId="0" borderId="41" xfId="62" applyFont="1" applyBorder="1" applyAlignment="1" applyProtection="1">
      <alignment horizontal="center" vertical="center"/>
      <protection hidden="1"/>
    </xf>
    <xf numFmtId="0" fontId="19" fillId="0" borderId="42" xfId="62" applyFont="1" applyBorder="1" applyProtection="1">
      <alignment vertical="center"/>
      <protection hidden="1"/>
    </xf>
    <xf numFmtId="0" fontId="19" fillId="0" borderId="43" xfId="62" applyFont="1" applyBorder="1" applyProtection="1">
      <alignment vertical="center"/>
      <protection hidden="1"/>
    </xf>
    <xf numFmtId="0" fontId="14" fillId="0" borderId="43" xfId="62" applyFont="1" applyBorder="1" applyProtection="1">
      <alignment vertical="center"/>
      <protection hidden="1"/>
    </xf>
    <xf numFmtId="0" fontId="14" fillId="0" borderId="44" xfId="62" applyFont="1" applyBorder="1" applyAlignment="1" applyProtection="1">
      <alignment horizontal="center" vertical="center"/>
      <protection hidden="1"/>
    </xf>
    <xf numFmtId="178" fontId="14" fillId="0" borderId="43" xfId="51" applyNumberFormat="1" applyFont="1" applyBorder="1" applyAlignment="1" applyProtection="1">
      <alignment vertical="center"/>
      <protection hidden="1"/>
    </xf>
    <xf numFmtId="0" fontId="14" fillId="0" borderId="45" xfId="62" applyFont="1" applyBorder="1" applyAlignment="1" applyProtection="1">
      <alignment horizontal="right" vertical="center"/>
      <protection hidden="1"/>
    </xf>
    <xf numFmtId="0" fontId="5" fillId="38" borderId="0" xfId="62" applyFont="1" applyFill="1" applyAlignment="1">
      <alignment horizontal="left" vertical="center"/>
      <protection/>
    </xf>
    <xf numFmtId="0" fontId="14" fillId="0" borderId="21" xfId="62" applyFont="1" applyBorder="1" applyProtection="1">
      <alignment vertical="center"/>
      <protection hidden="1"/>
    </xf>
    <xf numFmtId="178" fontId="14" fillId="0" borderId="27" xfId="51" applyNumberFormat="1" applyFont="1" applyBorder="1" applyAlignment="1" applyProtection="1">
      <alignment vertical="center"/>
      <protection hidden="1"/>
    </xf>
    <xf numFmtId="0" fontId="14" fillId="0" borderId="21" xfId="62" applyFont="1" applyBorder="1" applyAlignment="1" applyProtection="1">
      <alignment horizontal="right" vertical="center"/>
      <protection hidden="1"/>
    </xf>
    <xf numFmtId="0" fontId="1" fillId="38" borderId="0" xfId="62" applyFont="1" applyFill="1" applyAlignment="1">
      <alignment horizontal="left" vertical="center" indent="1"/>
      <protection/>
    </xf>
    <xf numFmtId="0" fontId="21" fillId="0" borderId="0" xfId="62" applyFont="1" applyProtection="1">
      <alignment vertical="center"/>
      <protection hidden="1"/>
    </xf>
    <xf numFmtId="0" fontId="22" fillId="0" borderId="39" xfId="62" applyFont="1" applyFill="1" applyBorder="1" applyAlignment="1" applyProtection="1">
      <alignment horizontal="right" vertical="center"/>
      <protection hidden="1"/>
    </xf>
    <xf numFmtId="0" fontId="23" fillId="0" borderId="0" xfId="62" applyFont="1" applyAlignment="1" applyProtection="1">
      <alignment vertical="center"/>
      <protection hidden="1"/>
    </xf>
    <xf numFmtId="0" fontId="23" fillId="0" borderId="0" xfId="62" applyFont="1" applyAlignment="1" applyProtection="1">
      <alignment vertical="center" shrinkToFit="1"/>
      <protection hidden="1"/>
    </xf>
    <xf numFmtId="0" fontId="23" fillId="0" borderId="0" xfId="62" applyFont="1" applyProtection="1">
      <alignment vertical="center"/>
      <protection hidden="1"/>
    </xf>
    <xf numFmtId="0" fontId="1" fillId="38" borderId="0" xfId="62" applyFont="1" applyFill="1" applyAlignment="1">
      <alignment vertical="center"/>
      <protection/>
    </xf>
    <xf numFmtId="0" fontId="17" fillId="0" borderId="0" xfId="62" applyFont="1" applyProtection="1">
      <alignment vertical="center"/>
      <protection hidden="1"/>
    </xf>
    <xf numFmtId="0" fontId="22" fillId="0" borderId="0" xfId="62" applyFont="1" applyProtection="1">
      <alignment vertical="center"/>
      <protection hidden="1"/>
    </xf>
    <xf numFmtId="0" fontId="14" fillId="0" borderId="46" xfId="62" applyFont="1" applyBorder="1" applyAlignment="1" applyProtection="1">
      <alignment horizontal="center" vertical="center"/>
      <protection hidden="1"/>
    </xf>
    <xf numFmtId="0" fontId="14" fillId="0" borderId="47" xfId="62" applyFont="1" applyBorder="1" applyAlignment="1" applyProtection="1">
      <alignment vertical="center"/>
      <protection locked="0"/>
    </xf>
    <xf numFmtId="0" fontId="14" fillId="0" borderId="47" xfId="62" applyBorder="1" applyAlignment="1" applyProtection="1">
      <alignment vertical="center"/>
      <protection locked="0"/>
    </xf>
    <xf numFmtId="0" fontId="14" fillId="0" borderId="47" xfId="62" applyFont="1" applyBorder="1" applyAlignment="1" applyProtection="1">
      <alignment vertical="center"/>
      <protection hidden="1"/>
    </xf>
    <xf numFmtId="0" fontId="14" fillId="0" borderId="48" xfId="62" applyFont="1" applyBorder="1" applyAlignment="1" applyProtection="1">
      <alignment vertical="center"/>
      <protection hidden="1"/>
    </xf>
    <xf numFmtId="0" fontId="14" fillId="0" borderId="49" xfId="62" applyFont="1" applyBorder="1" applyAlignment="1" applyProtection="1">
      <alignment horizontal="center" vertical="center"/>
      <protection hidden="1"/>
    </xf>
    <xf numFmtId="0" fontId="14" fillId="0" borderId="0" xfId="62" applyBorder="1" applyAlignment="1" applyProtection="1">
      <alignment vertical="center"/>
      <protection locked="0"/>
    </xf>
    <xf numFmtId="0" fontId="14" fillId="0" borderId="50" xfId="62" applyFont="1" applyBorder="1" applyAlignment="1" applyProtection="1">
      <alignment vertical="center"/>
      <protection hidden="1"/>
    </xf>
    <xf numFmtId="0" fontId="14" fillId="0" borderId="50" xfId="62" applyFont="1" applyBorder="1" applyAlignment="1" applyProtection="1">
      <alignment vertical="top"/>
      <protection locked="0"/>
    </xf>
    <xf numFmtId="0" fontId="6" fillId="0" borderId="0" xfId="62" applyFont="1" applyBorder="1" applyAlignment="1" applyProtection="1">
      <alignment vertical="center"/>
      <protection locked="0"/>
    </xf>
    <xf numFmtId="0" fontId="14" fillId="0" borderId="51" xfId="62" applyFont="1" applyBorder="1" applyAlignment="1" applyProtection="1">
      <alignment horizontal="center" vertical="center"/>
      <protection hidden="1"/>
    </xf>
    <xf numFmtId="0" fontId="5" fillId="39" borderId="52" xfId="0" applyFont="1" applyFill="1" applyBorder="1" applyAlignment="1">
      <alignment vertical="center"/>
    </xf>
    <xf numFmtId="0" fontId="5" fillId="39" borderId="53" xfId="0" applyFont="1" applyFill="1" applyBorder="1" applyAlignment="1">
      <alignment vertical="center" wrapText="1"/>
    </xf>
    <xf numFmtId="0" fontId="5" fillId="39" borderId="53" xfId="0" applyFont="1" applyFill="1" applyBorder="1" applyAlignment="1">
      <alignment vertical="center" shrinkToFit="1"/>
    </xf>
    <xf numFmtId="0" fontId="5" fillId="39" borderId="53" xfId="0" applyFont="1" applyFill="1" applyBorder="1" applyAlignment="1">
      <alignment vertical="center"/>
    </xf>
    <xf numFmtId="0" fontId="5" fillId="39" borderId="53" xfId="0" applyFont="1" applyFill="1" applyBorder="1" applyAlignment="1">
      <alignment horizontal="right" vertical="center"/>
    </xf>
    <xf numFmtId="0" fontId="5" fillId="39" borderId="54" xfId="0" applyFont="1" applyFill="1" applyBorder="1" applyAlignment="1">
      <alignment horizontal="center" vertical="center" shrinkToFit="1"/>
    </xf>
    <xf numFmtId="0" fontId="5" fillId="39" borderId="52" xfId="0" applyFont="1" applyFill="1" applyBorder="1" applyAlignment="1">
      <alignment horizontal="center" vertical="center" shrinkToFit="1"/>
    </xf>
    <xf numFmtId="0" fontId="5" fillId="39" borderId="53" xfId="0" applyFont="1" applyFill="1" applyBorder="1" applyAlignment="1">
      <alignment horizontal="center" vertical="center" wrapText="1"/>
    </xf>
    <xf numFmtId="0" fontId="5" fillId="39" borderId="54" xfId="0" applyFont="1" applyFill="1" applyBorder="1" applyAlignment="1">
      <alignment horizontal="center" vertical="center"/>
    </xf>
    <xf numFmtId="49" fontId="5" fillId="39" borderId="55" xfId="0" applyNumberFormat="1" applyFont="1" applyFill="1" applyBorder="1" applyAlignment="1">
      <alignment horizontal="center" vertical="center"/>
    </xf>
    <xf numFmtId="0" fontId="5" fillId="39" borderId="56" xfId="0" applyFont="1" applyFill="1" applyBorder="1" applyAlignment="1">
      <alignment horizontal="center" vertical="center" shrinkToFit="1"/>
    </xf>
    <xf numFmtId="0" fontId="5" fillId="39" borderId="53" xfId="0" applyFont="1" applyFill="1" applyBorder="1" applyAlignment="1">
      <alignment horizontal="center" vertical="center"/>
    </xf>
    <xf numFmtId="49" fontId="5" fillId="39" borderId="54" xfId="0" applyNumberFormat="1" applyFont="1" applyFill="1" applyBorder="1" applyAlignment="1">
      <alignment horizontal="center" vertical="center"/>
    </xf>
    <xf numFmtId="0" fontId="5" fillId="39" borderId="55" xfId="0" applyFont="1" applyFill="1" applyBorder="1" applyAlignment="1">
      <alignment horizontal="center" vertical="center"/>
    </xf>
    <xf numFmtId="0" fontId="5" fillId="39" borderId="57" xfId="0" applyFont="1" applyFill="1" applyBorder="1" applyAlignment="1">
      <alignment horizontal="center" vertical="center"/>
    </xf>
    <xf numFmtId="0" fontId="5" fillId="40" borderId="52" xfId="0" applyFont="1" applyFill="1" applyBorder="1" applyAlignment="1">
      <alignment vertical="center"/>
    </xf>
    <xf numFmtId="0" fontId="5" fillId="40" borderId="53" xfId="0" applyFont="1" applyFill="1" applyBorder="1" applyAlignment="1">
      <alignment vertical="center" wrapText="1"/>
    </xf>
    <xf numFmtId="0" fontId="5" fillId="40" borderId="53" xfId="0" applyFont="1" applyFill="1" applyBorder="1" applyAlignment="1">
      <alignment vertical="center" shrinkToFit="1"/>
    </xf>
    <xf numFmtId="0" fontId="5" fillId="40" borderId="53" xfId="0" applyFont="1" applyFill="1" applyBorder="1" applyAlignment="1">
      <alignment vertical="center"/>
    </xf>
    <xf numFmtId="0" fontId="5" fillId="40" borderId="53" xfId="0" applyFont="1" applyFill="1" applyBorder="1" applyAlignment="1">
      <alignment horizontal="right" vertical="center"/>
    </xf>
    <xf numFmtId="0" fontId="5" fillId="40" borderId="54" xfId="0" applyFont="1" applyFill="1" applyBorder="1" applyAlignment="1">
      <alignment horizontal="center" vertical="center" shrinkToFit="1"/>
    </xf>
    <xf numFmtId="0" fontId="5" fillId="40" borderId="52" xfId="0" applyFont="1" applyFill="1" applyBorder="1" applyAlignment="1">
      <alignment horizontal="center" vertical="center" shrinkToFit="1"/>
    </xf>
    <xf numFmtId="0" fontId="5" fillId="40" borderId="53" xfId="0" applyFont="1" applyFill="1" applyBorder="1" applyAlignment="1">
      <alignment horizontal="center" vertical="center" wrapText="1"/>
    </xf>
    <xf numFmtId="0" fontId="5" fillId="40" borderId="54" xfId="0" applyFont="1" applyFill="1" applyBorder="1" applyAlignment="1">
      <alignment horizontal="center" vertical="center"/>
    </xf>
    <xf numFmtId="49" fontId="5" fillId="40" borderId="55" xfId="0" applyNumberFormat="1" applyFont="1" applyFill="1" applyBorder="1" applyAlignment="1">
      <alignment horizontal="center" vertical="center"/>
    </xf>
    <xf numFmtId="0" fontId="5" fillId="40" borderId="56" xfId="0" applyFont="1" applyFill="1" applyBorder="1" applyAlignment="1">
      <alignment horizontal="center" vertical="center" shrinkToFit="1"/>
    </xf>
    <xf numFmtId="0" fontId="5" fillId="40" borderId="53" xfId="0" applyFont="1" applyFill="1" applyBorder="1" applyAlignment="1">
      <alignment horizontal="center" vertical="center"/>
    </xf>
    <xf numFmtId="49" fontId="5" fillId="40" borderId="54" xfId="0" applyNumberFormat="1" applyFont="1" applyFill="1" applyBorder="1" applyAlignment="1">
      <alignment horizontal="center" vertical="center"/>
    </xf>
    <xf numFmtId="0" fontId="5" fillId="40" borderId="55" xfId="0" applyFont="1" applyFill="1" applyBorder="1" applyAlignment="1">
      <alignment horizontal="center" vertical="center"/>
    </xf>
    <xf numFmtId="0" fontId="32" fillId="41" borderId="0" xfId="0" applyFont="1" applyFill="1" applyAlignment="1">
      <alignment vertical="center"/>
    </xf>
    <xf numFmtId="0" fontId="33" fillId="41" borderId="0" xfId="0" applyFont="1" applyFill="1" applyAlignment="1">
      <alignment vertical="center"/>
    </xf>
    <xf numFmtId="0" fontId="34" fillId="41" borderId="0" xfId="0" applyFont="1" applyFill="1" applyAlignment="1">
      <alignment vertical="center"/>
    </xf>
    <xf numFmtId="0" fontId="34" fillId="42" borderId="10" xfId="0" applyFont="1" applyFill="1" applyBorder="1" applyAlignment="1">
      <alignment horizontal="center" vertical="center" shrinkToFit="1"/>
    </xf>
    <xf numFmtId="0" fontId="34" fillId="41" borderId="0" xfId="0" applyFont="1" applyFill="1" applyAlignment="1">
      <alignment vertical="center" shrinkToFit="1"/>
    </xf>
    <xf numFmtId="0" fontId="34" fillId="42" borderId="10" xfId="0" applyFont="1" applyFill="1" applyBorder="1" applyAlignment="1">
      <alignment vertical="center" shrinkToFit="1"/>
    </xf>
    <xf numFmtId="0" fontId="34" fillId="37" borderId="10" xfId="0" applyFont="1" applyFill="1" applyBorder="1" applyAlignment="1">
      <alignment vertical="center" shrinkToFit="1"/>
    </xf>
    <xf numFmtId="0" fontId="36" fillId="41" borderId="0" xfId="0" applyFont="1" applyFill="1" applyAlignment="1">
      <alignment vertical="center"/>
    </xf>
    <xf numFmtId="0" fontId="34" fillId="42" borderId="17" xfId="0" applyFont="1" applyFill="1" applyBorder="1" applyAlignment="1">
      <alignment horizontal="center" vertical="center" shrinkToFit="1"/>
    </xf>
    <xf numFmtId="0" fontId="34" fillId="42" borderId="58" xfId="0" applyFont="1" applyFill="1" applyBorder="1" applyAlignment="1">
      <alignment vertical="center" shrinkToFit="1"/>
    </xf>
    <xf numFmtId="0" fontId="35" fillId="42" borderId="10" xfId="0" applyFont="1" applyFill="1" applyBorder="1" applyAlignment="1">
      <alignment vertical="center"/>
    </xf>
    <xf numFmtId="0" fontId="33" fillId="42" borderId="10" xfId="0" applyFont="1" applyFill="1" applyBorder="1" applyAlignment="1">
      <alignment vertical="center"/>
    </xf>
    <xf numFmtId="0" fontId="33" fillId="37" borderId="10" xfId="0" applyFont="1" applyFill="1" applyBorder="1" applyAlignment="1">
      <alignment vertical="center"/>
    </xf>
    <xf numFmtId="0" fontId="34" fillId="41" borderId="11" xfId="0" applyFont="1" applyFill="1" applyBorder="1" applyAlignment="1">
      <alignment vertical="center" shrinkToFit="1"/>
    </xf>
    <xf numFmtId="0" fontId="33" fillId="41" borderId="11" xfId="0" applyFont="1" applyFill="1" applyBorder="1" applyAlignment="1">
      <alignment vertical="center"/>
    </xf>
    <xf numFmtId="0" fontId="33" fillId="41" borderId="15" xfId="0" applyFont="1" applyFill="1" applyBorder="1" applyAlignment="1">
      <alignment vertical="center"/>
    </xf>
    <xf numFmtId="0" fontId="34" fillId="41" borderId="10" xfId="0" applyFont="1" applyFill="1" applyBorder="1" applyAlignment="1">
      <alignment vertical="center" shrinkToFit="1"/>
    </xf>
    <xf numFmtId="0" fontId="34" fillId="37" borderId="10" xfId="0" applyFont="1" applyFill="1" applyBorder="1" applyAlignment="1">
      <alignment horizontal="center" vertical="center" shrinkToFit="1"/>
    </xf>
    <xf numFmtId="0" fontId="34" fillId="37" borderId="16" xfId="0" applyFont="1" applyFill="1" applyBorder="1" applyAlignment="1">
      <alignment horizontal="center" vertical="center" shrinkToFit="1"/>
    </xf>
    <xf numFmtId="0" fontId="34" fillId="37" borderId="58" xfId="0" applyFont="1" applyFill="1" applyBorder="1" applyAlignment="1">
      <alignment horizontal="center" vertical="center" shrinkToFit="1"/>
    </xf>
    <xf numFmtId="0" fontId="34" fillId="37" borderId="59" xfId="0" applyFont="1" applyFill="1" applyBorder="1" applyAlignment="1">
      <alignment horizontal="center" vertical="center" shrinkToFit="1"/>
    </xf>
    <xf numFmtId="0" fontId="34" fillId="37" borderId="17" xfId="0" applyFont="1" applyFill="1" applyBorder="1" applyAlignment="1">
      <alignment horizontal="center" vertical="center" shrinkToFit="1"/>
    </xf>
    <xf numFmtId="0" fontId="38" fillId="0" borderId="0" xfId="0" applyFont="1" applyAlignment="1">
      <alignment vertical="center"/>
    </xf>
    <xf numFmtId="0" fontId="38" fillId="0" borderId="0" xfId="0" applyFont="1" applyAlignment="1">
      <alignment vertical="center" shrinkToFit="1"/>
    </xf>
    <xf numFmtId="0" fontId="0" fillId="0" borderId="0" xfId="0" applyAlignment="1" applyProtection="1">
      <alignment vertical="center"/>
      <protection hidden="1"/>
    </xf>
    <xf numFmtId="0" fontId="0" fillId="0" borderId="0" xfId="0" applyBorder="1" applyAlignment="1" applyProtection="1">
      <alignment horizontal="left" vertical="top" wrapText="1"/>
      <protection hidden="1"/>
    </xf>
    <xf numFmtId="0" fontId="0" fillId="0" borderId="0" xfId="0" applyAlignment="1" applyProtection="1">
      <alignment horizontal="right" vertical="top"/>
      <protection hidden="1"/>
    </xf>
    <xf numFmtId="0" fontId="0" fillId="0" borderId="60" xfId="0" applyBorder="1" applyAlignment="1" applyProtection="1">
      <alignment vertical="center"/>
      <protection hidden="1"/>
    </xf>
    <xf numFmtId="0" fontId="0" fillId="0" borderId="10" xfId="0" applyBorder="1" applyAlignment="1" applyProtection="1">
      <alignment vertical="center"/>
      <protection hidden="1"/>
    </xf>
    <xf numFmtId="0" fontId="0" fillId="43" borderId="60" xfId="0" applyFill="1" applyBorder="1" applyAlignment="1" applyProtection="1">
      <alignment horizontal="center" vertical="center"/>
      <protection hidden="1"/>
    </xf>
    <xf numFmtId="0" fontId="0" fillId="43" borderId="10" xfId="0" applyFill="1" applyBorder="1" applyAlignment="1" applyProtection="1">
      <alignment horizontal="left" vertical="center"/>
      <protection hidden="1"/>
    </xf>
    <xf numFmtId="0" fontId="0" fillId="43" borderId="61" xfId="0" applyFill="1" applyBorder="1" applyAlignment="1" applyProtection="1">
      <alignment horizontal="left" vertical="center"/>
      <protection hidden="1"/>
    </xf>
    <xf numFmtId="0" fontId="0" fillId="0" borderId="10" xfId="0" applyBorder="1" applyAlignment="1" applyProtection="1">
      <alignment vertical="center" shrinkToFit="1"/>
      <protection hidden="1"/>
    </xf>
    <xf numFmtId="0" fontId="0" fillId="0" borderId="62" xfId="0" applyBorder="1" applyAlignment="1" applyProtection="1">
      <alignment vertical="center"/>
      <protection hidden="1"/>
    </xf>
    <xf numFmtId="0" fontId="0" fillId="0" borderId="63" xfId="0" applyBorder="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alignment horizontal="left" vertical="top"/>
      <protection hidden="1"/>
    </xf>
    <xf numFmtId="0" fontId="0" fillId="0" borderId="0" xfId="0" applyAlignment="1" applyProtection="1">
      <alignment horizontal="right" vertical="center"/>
      <protection hidden="1"/>
    </xf>
    <xf numFmtId="0" fontId="5" fillId="0" borderId="15"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40" borderId="57" xfId="0" applyFont="1" applyFill="1" applyBorder="1" applyAlignment="1">
      <alignment horizontal="center" vertical="center"/>
    </xf>
    <xf numFmtId="0" fontId="6" fillId="0" borderId="27" xfId="0" applyFont="1" applyBorder="1" applyAlignment="1">
      <alignment vertical="center"/>
    </xf>
    <xf numFmtId="0" fontId="7" fillId="0" borderId="0" xfId="0" applyFont="1" applyAlignment="1">
      <alignment vertical="center"/>
    </xf>
    <xf numFmtId="0" fontId="9" fillId="0" borderId="0" xfId="63" applyFill="1" applyBorder="1" applyAlignment="1">
      <alignment horizontal="center" vertical="center"/>
      <protection/>
    </xf>
    <xf numFmtId="0" fontId="9" fillId="36" borderId="0" xfId="63" applyFill="1" applyBorder="1" applyAlignment="1">
      <alignment horizontal="center" vertical="center"/>
      <protection/>
    </xf>
    <xf numFmtId="0" fontId="5" fillId="0" borderId="0" xfId="0" applyFont="1" applyBorder="1" applyAlignment="1">
      <alignment vertical="center"/>
    </xf>
    <xf numFmtId="0" fontId="5" fillId="34" borderId="23" xfId="0" applyFont="1" applyFill="1" applyBorder="1" applyAlignment="1">
      <alignment vertical="center"/>
    </xf>
    <xf numFmtId="0" fontId="5" fillId="34" borderId="22" xfId="0" applyFont="1" applyFill="1" applyBorder="1" applyAlignment="1">
      <alignment vertical="center"/>
    </xf>
    <xf numFmtId="0" fontId="27" fillId="44" borderId="29" xfId="0" applyFont="1" applyFill="1" applyBorder="1" applyAlignment="1">
      <alignment vertical="center" wrapText="1"/>
    </xf>
    <xf numFmtId="0" fontId="26" fillId="44" borderId="29" xfId="0" applyFont="1" applyFill="1" applyBorder="1" applyAlignment="1">
      <alignment vertical="center" shrinkToFit="1"/>
    </xf>
    <xf numFmtId="0" fontId="5" fillId="44" borderId="29" xfId="0" applyFont="1" applyFill="1" applyBorder="1" applyAlignment="1">
      <alignment vertical="center"/>
    </xf>
    <xf numFmtId="0" fontId="26" fillId="44" borderId="29" xfId="0" applyFont="1" applyFill="1" applyBorder="1" applyAlignment="1">
      <alignment vertical="center" wrapText="1"/>
    </xf>
    <xf numFmtId="0" fontId="30" fillId="44" borderId="29" xfId="0" applyFont="1" applyFill="1" applyBorder="1" applyAlignment="1">
      <alignment vertical="center"/>
    </xf>
    <xf numFmtId="0" fontId="27" fillId="44" borderId="30" xfId="0" applyFont="1" applyFill="1" applyBorder="1" applyAlignment="1">
      <alignment horizontal="center" vertical="center" shrinkToFit="1"/>
    </xf>
    <xf numFmtId="0" fontId="5" fillId="44" borderId="28" xfId="0" applyFont="1" applyFill="1" applyBorder="1" applyAlignment="1">
      <alignment horizontal="center" vertical="center" shrinkToFit="1"/>
    </xf>
    <xf numFmtId="0" fontId="27" fillId="44" borderId="29" xfId="0" applyFont="1" applyFill="1" applyBorder="1" applyAlignment="1">
      <alignment horizontal="center" vertical="center" wrapText="1"/>
    </xf>
    <xf numFmtId="0" fontId="5" fillId="44" borderId="38" xfId="0" applyFont="1" applyFill="1" applyBorder="1" applyAlignment="1">
      <alignment horizontal="center" vertical="center"/>
    </xf>
    <xf numFmtId="0" fontId="5" fillId="0" borderId="20" xfId="0" applyFont="1" applyBorder="1" applyAlignment="1">
      <alignment vertical="center"/>
    </xf>
    <xf numFmtId="0" fontId="26" fillId="0" borderId="27" xfId="0" applyFont="1" applyBorder="1" applyAlignment="1">
      <alignment vertical="center"/>
    </xf>
    <xf numFmtId="0" fontId="26" fillId="0" borderId="26" xfId="0" applyFont="1" applyBorder="1" applyAlignment="1">
      <alignment vertical="center"/>
    </xf>
    <xf numFmtId="0" fontId="43" fillId="35" borderId="29" xfId="0" applyFont="1" applyFill="1" applyBorder="1" applyAlignment="1">
      <alignment vertical="center"/>
    </xf>
    <xf numFmtId="0" fontId="43" fillId="35" borderId="29" xfId="0" applyFont="1" applyFill="1" applyBorder="1" applyAlignment="1">
      <alignment vertical="center" wrapText="1"/>
    </xf>
    <xf numFmtId="0" fontId="43" fillId="39" borderId="53" xfId="0" applyFont="1" applyFill="1" applyBorder="1" applyAlignment="1">
      <alignment vertical="center"/>
    </xf>
    <xf numFmtId="0" fontId="43" fillId="39" borderId="53" xfId="0" applyFont="1" applyFill="1" applyBorder="1" applyAlignment="1">
      <alignment vertical="center" wrapText="1"/>
    </xf>
    <xf numFmtId="0" fontId="5" fillId="0" borderId="11" xfId="0" applyFont="1" applyBorder="1" applyAlignment="1">
      <alignment vertical="center"/>
    </xf>
    <xf numFmtId="0" fontId="77" fillId="0" borderId="0" xfId="0" applyFont="1" applyAlignment="1">
      <alignment vertical="center" shrinkToFit="1"/>
    </xf>
    <xf numFmtId="0" fontId="77" fillId="0" borderId="0" xfId="0" applyFont="1" applyAlignment="1">
      <alignment vertical="center"/>
    </xf>
    <xf numFmtId="0" fontId="5" fillId="33" borderId="64" xfId="0" applyFont="1" applyFill="1" applyBorder="1" applyAlignment="1">
      <alignment horizontal="center" vertical="center" shrinkToFit="1"/>
    </xf>
    <xf numFmtId="0" fontId="43" fillId="34" borderId="29" xfId="0" applyFont="1" applyFill="1" applyBorder="1" applyAlignment="1">
      <alignment vertical="center"/>
    </xf>
    <xf numFmtId="0" fontId="43" fillId="34" borderId="29" xfId="0" applyFont="1" applyFill="1" applyBorder="1" applyAlignment="1">
      <alignment vertical="center" wrapText="1"/>
    </xf>
    <xf numFmtId="0" fontId="43" fillId="40" borderId="53" xfId="0" applyFont="1" applyFill="1" applyBorder="1" applyAlignment="1">
      <alignment vertical="center"/>
    </xf>
    <xf numFmtId="0" fontId="43" fillId="40" borderId="53" xfId="0" applyFont="1" applyFill="1" applyBorder="1" applyAlignment="1">
      <alignment vertical="center" wrapText="1"/>
    </xf>
    <xf numFmtId="0" fontId="43" fillId="0" borderId="23" xfId="0" applyFont="1" applyBorder="1" applyAlignment="1" applyProtection="1">
      <alignment vertical="center"/>
      <protection locked="0"/>
    </xf>
    <xf numFmtId="0" fontId="43" fillId="0" borderId="22" xfId="0" applyFont="1" applyBorder="1" applyAlignment="1" applyProtection="1">
      <alignment vertical="center"/>
      <protection locked="0"/>
    </xf>
    <xf numFmtId="0" fontId="5" fillId="39" borderId="23" xfId="0" applyFont="1" applyFill="1" applyBorder="1" applyAlignment="1" applyProtection="1">
      <alignment vertical="center"/>
      <protection locked="0"/>
    </xf>
    <xf numFmtId="0" fontId="5" fillId="0" borderId="23" xfId="0" applyFont="1" applyBorder="1" applyAlignment="1" applyProtection="1">
      <alignment vertical="center"/>
      <protection locked="0"/>
    </xf>
    <xf numFmtId="0" fontId="5" fillId="39" borderId="24" xfId="0" applyFont="1" applyFill="1" applyBorder="1" applyAlignment="1" applyProtection="1">
      <alignment horizontal="center" vertical="center" shrinkToFit="1"/>
      <protection locked="0"/>
    </xf>
    <xf numFmtId="0" fontId="5" fillId="0" borderId="64" xfId="0" applyFont="1" applyBorder="1" applyAlignment="1" applyProtection="1">
      <alignment horizontal="center" vertical="center"/>
      <protection locked="0"/>
    </xf>
    <xf numFmtId="176" fontId="5" fillId="12" borderId="25" xfId="0" applyNumberFormat="1" applyFont="1" applyFill="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39" borderId="24" xfId="0" applyFont="1" applyFill="1" applyBorder="1" applyAlignment="1" applyProtection="1">
      <alignment horizontal="center" vertical="center" shrinkToFit="1"/>
      <protection locked="0"/>
    </xf>
    <xf numFmtId="0" fontId="5" fillId="0" borderId="23"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0"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6" xfId="0" applyFont="1" applyBorder="1" applyAlignment="1" applyProtection="1">
      <alignment vertical="center"/>
      <protection locked="0"/>
    </xf>
    <xf numFmtId="0" fontId="28"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34" borderId="23" xfId="0" applyFont="1" applyFill="1" applyBorder="1" applyAlignment="1" applyProtection="1">
      <alignment vertical="center"/>
      <protection locked="0"/>
    </xf>
    <xf numFmtId="0" fontId="5" fillId="34" borderId="24" xfId="0" applyFont="1" applyFill="1" applyBorder="1" applyAlignment="1" applyProtection="1">
      <alignment horizontal="center" vertical="center" shrinkToFit="1"/>
      <protection locked="0"/>
    </xf>
    <xf numFmtId="0" fontId="9" fillId="37" borderId="35" xfId="63" applyFill="1" applyBorder="1" applyAlignment="1" applyProtection="1">
      <alignment/>
      <protection locked="0"/>
    </xf>
    <xf numFmtId="0" fontId="9" fillId="37" borderId="15" xfId="63" applyFont="1" applyFill="1" applyBorder="1" applyAlignment="1" applyProtection="1">
      <alignment horizontal="left"/>
      <protection locked="0"/>
    </xf>
    <xf numFmtId="49" fontId="9" fillId="37" borderId="10" xfId="63" applyNumberFormat="1" applyFill="1" applyBorder="1" applyAlignment="1" applyProtection="1">
      <alignment horizontal="right" vertical="center"/>
      <protection locked="0"/>
    </xf>
    <xf numFmtId="176" fontId="9" fillId="37" borderId="17" xfId="63" applyNumberFormat="1" applyFill="1" applyBorder="1" applyAlignment="1" applyProtection="1">
      <alignment vertical="center"/>
      <protection locked="0"/>
    </xf>
    <xf numFmtId="0" fontId="9" fillId="0" borderId="36" xfId="63" applyFill="1" applyBorder="1" applyAlignment="1" applyProtection="1">
      <alignment horizontal="center"/>
      <protection locked="0"/>
    </xf>
    <xf numFmtId="0" fontId="9" fillId="0" borderId="35" xfId="63" applyFill="1" applyBorder="1" applyProtection="1">
      <alignment/>
      <protection locked="0"/>
    </xf>
    <xf numFmtId="0" fontId="9" fillId="0" borderId="15" xfId="63" applyFill="1" applyBorder="1" applyProtection="1">
      <alignment/>
      <protection locked="0"/>
    </xf>
    <xf numFmtId="0" fontId="9" fillId="0" borderId="15" xfId="63" applyFill="1" applyBorder="1" applyAlignment="1" applyProtection="1">
      <alignment horizontal="center"/>
      <protection locked="0"/>
    </xf>
    <xf numFmtId="49" fontId="9" fillId="0" borderId="10" xfId="63" applyNumberFormat="1" applyFill="1" applyBorder="1" applyAlignment="1" applyProtection="1">
      <alignment horizontal="right" vertical="center"/>
      <protection locked="0"/>
    </xf>
    <xf numFmtId="176" fontId="9" fillId="0" borderId="10" xfId="63" applyNumberFormat="1" applyFill="1" applyBorder="1" applyAlignment="1" applyProtection="1">
      <alignment vertical="center"/>
      <protection locked="0"/>
    </xf>
    <xf numFmtId="0" fontId="14" fillId="0" borderId="26" xfId="62" applyFont="1" applyBorder="1" applyAlignment="1" applyProtection="1">
      <alignment vertical="center"/>
      <protection hidden="1" locked="0"/>
    </xf>
    <xf numFmtId="0" fontId="14" fillId="0" borderId="17" xfId="62" applyFont="1" applyBorder="1" applyAlignment="1" applyProtection="1">
      <alignment vertical="center"/>
      <protection hidden="1" locked="0"/>
    </xf>
    <xf numFmtId="0" fontId="14" fillId="0" borderId="0" xfId="62" applyFont="1" applyBorder="1" applyAlignment="1" applyProtection="1">
      <alignment vertical="center"/>
      <protection hidden="1" locked="0"/>
    </xf>
    <xf numFmtId="0" fontId="34" fillId="37" borderId="65" xfId="0" applyFont="1" applyFill="1" applyBorder="1" applyAlignment="1">
      <alignment horizontal="center" vertical="center" shrinkToFit="1"/>
    </xf>
    <xf numFmtId="182" fontId="34" fillId="37" borderId="10" xfId="0" applyNumberFormat="1" applyFont="1" applyFill="1" applyBorder="1" applyAlignment="1">
      <alignment horizontal="center" vertical="center" shrinkToFit="1"/>
    </xf>
    <xf numFmtId="0" fontId="34" fillId="37" borderId="10" xfId="0" applyNumberFormat="1" applyFont="1" applyFill="1" applyBorder="1" applyAlignment="1">
      <alignment horizontal="center" vertical="center" shrinkToFit="1"/>
    </xf>
    <xf numFmtId="0" fontId="0" fillId="0" borderId="16"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78" fillId="0" borderId="0" xfId="0" applyFont="1" applyAlignment="1" applyProtection="1">
      <alignment horizontal="center" vertical="center"/>
      <protection hidden="1"/>
    </xf>
    <xf numFmtId="0" fontId="0" fillId="45" borderId="67" xfId="0" applyFill="1" applyBorder="1" applyAlignment="1" applyProtection="1">
      <alignment horizontal="left" vertical="center" wrapText="1"/>
      <protection hidden="1"/>
    </xf>
    <xf numFmtId="0" fontId="0" fillId="45" borderId="68" xfId="0" applyFill="1" applyBorder="1" applyAlignment="1" applyProtection="1">
      <alignment horizontal="left" vertical="center" wrapText="1"/>
      <protection hidden="1"/>
    </xf>
    <xf numFmtId="0" fontId="0" fillId="45" borderId="69" xfId="0" applyFill="1" applyBorder="1" applyAlignment="1" applyProtection="1">
      <alignment horizontal="left" vertical="center" wrapText="1"/>
      <protection hidden="1"/>
    </xf>
    <xf numFmtId="0" fontId="0" fillId="0" borderId="0" xfId="0" applyAlignment="1" applyProtection="1">
      <alignment horizontal="left" vertical="top" wrapText="1"/>
      <protection hidden="1"/>
    </xf>
    <xf numFmtId="0" fontId="0" fillId="0" borderId="0" xfId="0" applyFont="1" applyAlignment="1" applyProtection="1">
      <alignment horizontal="left" vertical="top" wrapText="1"/>
      <protection hidden="1"/>
    </xf>
    <xf numFmtId="0" fontId="0" fillId="46" borderId="70" xfId="0" applyFill="1" applyBorder="1" applyAlignment="1" applyProtection="1">
      <alignment horizontal="center" vertical="center"/>
      <protection hidden="1"/>
    </xf>
    <xf numFmtId="0" fontId="0" fillId="46" borderId="71" xfId="0" applyFill="1" applyBorder="1" applyAlignment="1" applyProtection="1">
      <alignment horizontal="center" vertical="center"/>
      <protection hidden="1"/>
    </xf>
    <xf numFmtId="0" fontId="0" fillId="46" borderId="72" xfId="0" applyFill="1" applyBorder="1" applyAlignment="1" applyProtection="1">
      <alignment horizontal="center" vertical="center"/>
      <protection hidden="1"/>
    </xf>
    <xf numFmtId="0" fontId="0" fillId="0" borderId="16" xfId="0" applyBorder="1" applyAlignment="1" applyProtection="1">
      <alignment horizontal="left" vertical="center"/>
      <protection hidden="1"/>
    </xf>
    <xf numFmtId="0" fontId="0" fillId="0" borderId="26" xfId="0" applyBorder="1" applyAlignment="1" applyProtection="1">
      <alignment horizontal="left" vertical="center"/>
      <protection hidden="1"/>
    </xf>
    <xf numFmtId="0" fontId="0" fillId="0" borderId="66" xfId="0" applyBorder="1" applyAlignment="1" applyProtection="1">
      <alignment horizontal="left" vertical="center"/>
      <protection hidden="1"/>
    </xf>
    <xf numFmtId="0" fontId="0" fillId="0" borderId="0" xfId="0" applyAlignment="1" applyProtection="1">
      <alignment horizontal="left" vertical="center" wrapText="1"/>
      <protection hidden="1"/>
    </xf>
    <xf numFmtId="0" fontId="0" fillId="0" borderId="10" xfId="0" applyBorder="1" applyAlignment="1" applyProtection="1">
      <alignment horizontal="left" vertical="center"/>
      <protection hidden="1"/>
    </xf>
    <xf numFmtId="0" fontId="0" fillId="0" borderId="61" xfId="0" applyBorder="1" applyAlignment="1" applyProtection="1">
      <alignment horizontal="left" vertical="center"/>
      <protection hidden="1"/>
    </xf>
    <xf numFmtId="0" fontId="0" fillId="0" borderId="73" xfId="0" applyBorder="1" applyAlignment="1" applyProtection="1">
      <alignment horizontal="center" vertical="center"/>
      <protection hidden="1"/>
    </xf>
    <xf numFmtId="0" fontId="0" fillId="0" borderId="74" xfId="0" applyBorder="1" applyAlignment="1" applyProtection="1">
      <alignment horizontal="center" vertical="center"/>
      <protection hidden="1"/>
    </xf>
    <xf numFmtId="0" fontId="0" fillId="0" borderId="75" xfId="0" applyBorder="1" applyAlignment="1" applyProtection="1">
      <alignment horizontal="center" vertical="center"/>
      <protection hidden="1"/>
    </xf>
    <xf numFmtId="0" fontId="0" fillId="43" borderId="16" xfId="0" applyFill="1" applyBorder="1" applyAlignment="1" applyProtection="1">
      <alignment horizontal="left" vertical="center" wrapText="1"/>
      <protection hidden="1"/>
    </xf>
    <xf numFmtId="0" fontId="0" fillId="43" borderId="26" xfId="0" applyFill="1" applyBorder="1" applyAlignment="1" applyProtection="1">
      <alignment horizontal="left" vertical="center" wrapText="1"/>
      <protection hidden="1"/>
    </xf>
    <xf numFmtId="0" fontId="0" fillId="43" borderId="66" xfId="0" applyFill="1" applyBorder="1" applyAlignment="1" applyProtection="1">
      <alignment horizontal="left" vertical="center" wrapText="1"/>
      <protection hidden="1"/>
    </xf>
    <xf numFmtId="0" fontId="0" fillId="0" borderId="0" xfId="0" applyAlignment="1" applyProtection="1">
      <alignment horizontal="left" vertical="center" shrinkToFit="1"/>
      <protection hidden="1"/>
    </xf>
    <xf numFmtId="0" fontId="0" fillId="0" borderId="16" xfId="0" applyBorder="1" applyAlignment="1" applyProtection="1">
      <alignment horizontal="left" vertical="center" wrapText="1"/>
      <protection hidden="1"/>
    </xf>
    <xf numFmtId="0" fontId="0" fillId="0" borderId="26" xfId="0" applyBorder="1" applyAlignment="1" applyProtection="1">
      <alignment horizontal="left" vertical="center" wrapText="1"/>
      <protection hidden="1"/>
    </xf>
    <xf numFmtId="0" fontId="0" fillId="0" borderId="66" xfId="0" applyBorder="1" applyAlignment="1" applyProtection="1">
      <alignment horizontal="left" vertical="center" wrapText="1"/>
      <protection hidden="1"/>
    </xf>
    <xf numFmtId="0" fontId="0" fillId="43" borderId="16" xfId="0" applyFill="1" applyBorder="1" applyAlignment="1" applyProtection="1">
      <alignment vertical="center"/>
      <protection hidden="1"/>
    </xf>
    <xf numFmtId="0" fontId="0" fillId="43" borderId="26" xfId="0" applyFill="1" applyBorder="1" applyAlignment="1" applyProtection="1">
      <alignment vertical="center"/>
      <protection hidden="1"/>
    </xf>
    <xf numFmtId="0" fontId="0" fillId="43" borderId="66" xfId="0" applyFill="1" applyBorder="1" applyAlignment="1" applyProtection="1">
      <alignment vertical="center"/>
      <protection hidden="1"/>
    </xf>
    <xf numFmtId="0" fontId="5" fillId="35" borderId="10" xfId="0" applyFont="1" applyFill="1" applyBorder="1" applyAlignment="1">
      <alignment horizontal="center" vertical="center"/>
    </xf>
    <xf numFmtId="0" fontId="5" fillId="0" borderId="10" xfId="0" applyFont="1" applyBorder="1" applyAlignment="1">
      <alignment horizontal="center" vertical="center"/>
    </xf>
    <xf numFmtId="0" fontId="29" fillId="0" borderId="26" xfId="0" applyFont="1" applyBorder="1" applyAlignment="1" applyProtection="1">
      <alignment horizontal="center" vertical="center"/>
      <protection locked="0"/>
    </xf>
    <xf numFmtId="0" fontId="77" fillId="0" borderId="39" xfId="0" applyFont="1" applyBorder="1" applyAlignment="1">
      <alignment horizontal="center" vertical="center"/>
    </xf>
    <xf numFmtId="0" fontId="77" fillId="0" borderId="19" xfId="0" applyFont="1" applyBorder="1" applyAlignment="1">
      <alignment horizontal="center" vertical="center"/>
    </xf>
    <xf numFmtId="0" fontId="5" fillId="0" borderId="76" xfId="0" applyFont="1" applyBorder="1" applyAlignment="1">
      <alignment horizontal="center" vertical="center"/>
    </xf>
    <xf numFmtId="0" fontId="5" fillId="0" borderId="32" xfId="0" applyFont="1" applyBorder="1" applyAlignment="1">
      <alignment horizontal="center" vertical="center"/>
    </xf>
    <xf numFmtId="0" fontId="5" fillId="0" borderId="77" xfId="0" applyFont="1" applyBorder="1" applyAlignment="1">
      <alignment horizontal="center" vertical="center"/>
    </xf>
    <xf numFmtId="0" fontId="5" fillId="0" borderId="34" xfId="0" applyFont="1" applyBorder="1" applyAlignment="1">
      <alignment horizontal="center" vertical="center"/>
    </xf>
    <xf numFmtId="0" fontId="6" fillId="0" borderId="0" xfId="0" applyFont="1" applyAlignment="1">
      <alignment horizontal="center" vertical="center"/>
    </xf>
    <xf numFmtId="0" fontId="29" fillId="0" borderId="27" xfId="0" applyFont="1" applyBorder="1" applyAlignment="1" applyProtection="1">
      <alignment horizontal="center" vertical="center"/>
      <protection locked="0"/>
    </xf>
    <xf numFmtId="0" fontId="5" fillId="35" borderId="10" xfId="0" applyFont="1" applyFill="1" applyBorder="1" applyAlignment="1">
      <alignment horizontal="center" vertical="center" wrapText="1"/>
    </xf>
    <xf numFmtId="0" fontId="28" fillId="0" borderId="26" xfId="0" applyFont="1" applyBorder="1" applyAlignment="1" applyProtection="1">
      <alignment horizontal="left" vertical="center"/>
      <protection locked="0"/>
    </xf>
    <xf numFmtId="0" fontId="5" fillId="35" borderId="76" xfId="0" applyFont="1" applyFill="1" applyBorder="1" applyAlignment="1">
      <alignment horizontal="center" vertical="center"/>
    </xf>
    <xf numFmtId="0" fontId="5" fillId="35" borderId="32" xfId="0" applyFont="1" applyFill="1" applyBorder="1" applyAlignment="1">
      <alignment horizontal="center" vertical="center"/>
    </xf>
    <xf numFmtId="177" fontId="9" fillId="42" borderId="12" xfId="63" applyNumberFormat="1" applyFill="1" applyBorder="1" applyAlignment="1">
      <alignment horizontal="right" vertical="center"/>
      <protection/>
    </xf>
    <xf numFmtId="177" fontId="9" fillId="42" borderId="11" xfId="63" applyNumberFormat="1" applyFill="1" applyBorder="1" applyAlignment="1">
      <alignment horizontal="right" vertical="center"/>
      <protection/>
    </xf>
    <xf numFmtId="177" fontId="9" fillId="42" borderId="15" xfId="63" applyNumberFormat="1" applyFill="1" applyBorder="1" applyAlignment="1">
      <alignment horizontal="right" vertical="center"/>
      <protection/>
    </xf>
    <xf numFmtId="0" fontId="13" fillId="0" borderId="0" xfId="63" applyFont="1" applyFill="1" applyBorder="1" applyAlignment="1">
      <alignment horizontal="center" vertical="center"/>
      <protection/>
    </xf>
    <xf numFmtId="0" fontId="13" fillId="0" borderId="20" xfId="63" applyFont="1" applyFill="1" applyBorder="1" applyAlignment="1">
      <alignment horizontal="center" vertical="center"/>
      <protection/>
    </xf>
    <xf numFmtId="49" fontId="9" fillId="37" borderId="10" xfId="63" applyNumberFormat="1" applyFill="1" applyBorder="1" applyAlignment="1" applyProtection="1">
      <alignment horizontal="center" vertical="center"/>
      <protection locked="0"/>
    </xf>
    <xf numFmtId="0" fontId="9" fillId="42" borderId="16" xfId="63" applyFill="1" applyBorder="1" applyAlignment="1">
      <alignment horizontal="right" vertical="center"/>
      <protection/>
    </xf>
    <xf numFmtId="0" fontId="9" fillId="42" borderId="17" xfId="63" applyFill="1" applyBorder="1" applyAlignment="1">
      <alignment horizontal="right" vertical="center"/>
      <protection/>
    </xf>
    <xf numFmtId="0" fontId="9" fillId="0" borderId="39" xfId="63" applyFont="1" applyFill="1" applyBorder="1" applyAlignment="1">
      <alignment horizontal="center" vertical="center"/>
      <protection/>
    </xf>
    <xf numFmtId="0" fontId="9" fillId="0" borderId="19" xfId="63" applyFont="1" applyFill="1" applyBorder="1" applyAlignment="1">
      <alignment horizontal="center" vertical="center"/>
      <protection/>
    </xf>
    <xf numFmtId="0" fontId="12" fillId="37" borderId="10" xfId="63" applyFont="1" applyFill="1" applyBorder="1" applyAlignment="1">
      <alignment horizontal="center" vertical="center" textRotation="255"/>
      <protection/>
    </xf>
    <xf numFmtId="0" fontId="9" fillId="37" borderId="10" xfId="63" applyFill="1" applyBorder="1" applyAlignment="1">
      <alignment horizontal="center"/>
      <protection/>
    </xf>
    <xf numFmtId="49" fontId="9" fillId="37" borderId="10" xfId="63" applyNumberFormat="1" applyFill="1" applyBorder="1" applyAlignment="1">
      <alignment horizontal="center" vertical="center"/>
      <protection/>
    </xf>
    <xf numFmtId="0" fontId="9" fillId="37" borderId="10" xfId="63" applyFont="1" applyFill="1" applyBorder="1" applyAlignment="1">
      <alignment horizontal="center"/>
      <protection/>
    </xf>
    <xf numFmtId="0" fontId="13" fillId="36" borderId="0" xfId="63" applyFont="1" applyFill="1" applyBorder="1" applyAlignment="1">
      <alignment horizontal="center" vertical="center"/>
      <protection/>
    </xf>
    <xf numFmtId="0" fontId="13" fillId="36" borderId="20" xfId="63" applyFont="1" applyFill="1" applyBorder="1" applyAlignment="1">
      <alignment horizontal="center" vertical="center"/>
      <protection/>
    </xf>
    <xf numFmtId="49" fontId="9" fillId="36" borderId="10" xfId="63" applyNumberFormat="1" applyFill="1" applyBorder="1" applyAlignment="1">
      <alignment horizontal="center" vertical="center"/>
      <protection/>
    </xf>
    <xf numFmtId="0" fontId="9" fillId="36" borderId="18" xfId="63" applyFont="1" applyFill="1" applyBorder="1" applyAlignment="1">
      <alignment horizontal="center" vertical="center"/>
      <protection/>
    </xf>
    <xf numFmtId="0" fontId="9" fillId="36" borderId="39" xfId="63" applyFont="1" applyFill="1" applyBorder="1" applyAlignment="1">
      <alignment horizontal="center" vertical="center"/>
      <protection/>
    </xf>
    <xf numFmtId="0" fontId="9" fillId="36" borderId="19" xfId="63" applyFont="1" applyFill="1" applyBorder="1" applyAlignment="1">
      <alignment horizontal="center" vertical="center"/>
      <protection/>
    </xf>
    <xf numFmtId="0" fontId="12" fillId="36" borderId="10" xfId="63" applyFont="1" applyFill="1" applyBorder="1" applyAlignment="1">
      <alignment horizontal="center" vertical="center" textRotation="255"/>
      <protection/>
    </xf>
    <xf numFmtId="0" fontId="9" fillId="36" borderId="10" xfId="63" applyFill="1" applyBorder="1" applyAlignment="1">
      <alignment horizontal="center"/>
      <protection/>
    </xf>
    <xf numFmtId="0" fontId="5" fillId="34" borderId="10" xfId="0" applyFont="1" applyFill="1" applyBorder="1" applyAlignment="1">
      <alignment horizontal="center" vertical="center"/>
    </xf>
    <xf numFmtId="0" fontId="5" fillId="34" borderId="76"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10" xfId="0" applyFont="1" applyFill="1" applyBorder="1" applyAlignment="1">
      <alignment horizontal="center" vertical="center" wrapText="1"/>
    </xf>
    <xf numFmtId="0" fontId="38" fillId="0" borderId="39" xfId="0" applyFont="1" applyBorder="1" applyAlignment="1">
      <alignment horizontal="center" vertical="center"/>
    </xf>
    <xf numFmtId="0" fontId="38" fillId="0" borderId="19" xfId="0" applyFont="1" applyBorder="1" applyAlignment="1">
      <alignment horizontal="center" vertical="center"/>
    </xf>
    <xf numFmtId="177" fontId="9" fillId="34" borderId="12" xfId="63" applyNumberFormat="1" applyFill="1" applyBorder="1" applyAlignment="1">
      <alignment horizontal="right" vertical="center"/>
      <protection/>
    </xf>
    <xf numFmtId="177" fontId="9" fillId="34" borderId="11" xfId="63" applyNumberFormat="1" applyFill="1" applyBorder="1" applyAlignment="1">
      <alignment horizontal="right" vertical="center"/>
      <protection/>
    </xf>
    <xf numFmtId="177" fontId="9" fillId="34" borderId="15" xfId="63" applyNumberFormat="1" applyFill="1" applyBorder="1" applyAlignment="1">
      <alignment horizontal="right" vertical="center"/>
      <protection/>
    </xf>
    <xf numFmtId="49" fontId="9" fillId="0" borderId="16" xfId="63" applyNumberFormat="1" applyFill="1" applyBorder="1" applyAlignment="1" applyProtection="1">
      <alignment horizontal="center" vertical="top"/>
      <protection locked="0"/>
    </xf>
    <xf numFmtId="49" fontId="9" fillId="0" borderId="17" xfId="63" applyNumberFormat="1" applyFill="1" applyBorder="1" applyAlignment="1" applyProtection="1">
      <alignment horizontal="center" vertical="top"/>
      <protection locked="0"/>
    </xf>
    <xf numFmtId="0" fontId="9" fillId="34" borderId="10" xfId="63" applyFill="1" applyBorder="1" applyAlignment="1">
      <alignment horizontal="right" vertical="center"/>
      <protection/>
    </xf>
    <xf numFmtId="0" fontId="12" fillId="0" borderId="10" xfId="63" applyFont="1" applyFill="1" applyBorder="1" applyAlignment="1">
      <alignment horizontal="center" vertical="center" textRotation="255"/>
      <protection/>
    </xf>
    <xf numFmtId="49" fontId="9" fillId="0" borderId="10" xfId="63" applyNumberFormat="1" applyFill="1" applyBorder="1" applyAlignment="1" applyProtection="1">
      <alignment horizontal="center" vertical="center"/>
      <protection locked="0"/>
    </xf>
    <xf numFmtId="0" fontId="9" fillId="0" borderId="10" xfId="63" applyFill="1" applyBorder="1" applyAlignment="1">
      <alignment horizontal="center"/>
      <protection/>
    </xf>
    <xf numFmtId="49" fontId="9" fillId="36" borderId="16" xfId="63" applyNumberFormat="1" applyFill="1" applyBorder="1" applyAlignment="1">
      <alignment horizontal="center" vertical="top"/>
      <protection/>
    </xf>
    <xf numFmtId="49" fontId="9" fillId="36" borderId="17" xfId="63" applyNumberFormat="1" applyFill="1" applyBorder="1" applyAlignment="1">
      <alignment horizontal="center" vertical="top"/>
      <protection/>
    </xf>
    <xf numFmtId="0" fontId="19" fillId="0" borderId="16" xfId="62" applyFont="1" applyBorder="1" applyAlignment="1" applyProtection="1">
      <alignment horizontal="distributed" vertical="center"/>
      <protection hidden="1"/>
    </xf>
    <xf numFmtId="0" fontId="19" fillId="0" borderId="17" xfId="62" applyFont="1" applyBorder="1" applyAlignment="1" applyProtection="1">
      <alignment horizontal="distributed" vertical="center"/>
      <protection hidden="1"/>
    </xf>
    <xf numFmtId="0" fontId="14" fillId="0" borderId="16" xfId="62" applyFont="1" applyBorder="1" applyAlignment="1" applyProtection="1">
      <alignment horizontal="center" vertical="center"/>
      <protection locked="0"/>
    </xf>
    <xf numFmtId="0" fontId="14" fillId="0" borderId="26" xfId="62" applyFont="1" applyBorder="1" applyAlignment="1" applyProtection="1">
      <alignment horizontal="center" vertical="center"/>
      <protection locked="0"/>
    </xf>
    <xf numFmtId="0" fontId="19" fillId="0" borderId="16" xfId="62" applyFont="1" applyBorder="1" applyAlignment="1" applyProtection="1">
      <alignment horizontal="center" vertical="center"/>
      <protection hidden="1"/>
    </xf>
    <xf numFmtId="0" fontId="19" fillId="0" borderId="17" xfId="62" applyFont="1" applyBorder="1" applyAlignment="1" applyProtection="1">
      <alignment horizontal="center" vertical="center"/>
      <protection hidden="1"/>
    </xf>
    <xf numFmtId="0" fontId="17" fillId="0" borderId="0" xfId="62" applyFont="1" applyAlignment="1" applyProtection="1">
      <alignment horizontal="right" vertical="center"/>
      <protection hidden="1"/>
    </xf>
    <xf numFmtId="0" fontId="17" fillId="0" borderId="0" xfId="62" applyFont="1" applyAlignment="1" applyProtection="1">
      <alignment horizontal="center" vertical="top"/>
      <protection hidden="1"/>
    </xf>
    <xf numFmtId="0" fontId="14" fillId="0" borderId="17" xfId="62" applyFont="1" applyBorder="1" applyAlignment="1" applyProtection="1">
      <alignment horizontal="center" vertical="center"/>
      <protection locked="0"/>
    </xf>
    <xf numFmtId="0" fontId="14" fillId="47" borderId="78" xfId="62" applyFont="1" applyFill="1" applyBorder="1" applyAlignment="1" applyProtection="1">
      <alignment horizontal="center" vertical="center"/>
      <protection hidden="1" locked="0"/>
    </xf>
    <xf numFmtId="0" fontId="14" fillId="47" borderId="79" xfId="62" applyFont="1" applyFill="1" applyBorder="1" applyAlignment="1" applyProtection="1">
      <alignment horizontal="center" vertical="center"/>
      <protection hidden="1" locked="0"/>
    </xf>
    <xf numFmtId="0" fontId="14" fillId="47" borderId="80" xfId="62" applyFont="1" applyFill="1" applyBorder="1" applyAlignment="1" applyProtection="1">
      <alignment horizontal="center" vertical="center"/>
      <protection hidden="1" locked="0"/>
    </xf>
    <xf numFmtId="0" fontId="14" fillId="47" borderId="26" xfId="62" applyFont="1" applyFill="1" applyBorder="1" applyAlignment="1" applyProtection="1">
      <alignment horizontal="center" vertical="center"/>
      <protection hidden="1" locked="0"/>
    </xf>
    <xf numFmtId="0" fontId="14" fillId="0" borderId="81" xfId="62" applyFont="1" applyBorder="1" applyProtection="1">
      <alignment vertical="center"/>
      <protection locked="0"/>
    </xf>
    <xf numFmtId="0" fontId="14" fillId="0" borderId="82" xfId="62" applyFont="1" applyBorder="1" applyProtection="1">
      <alignment vertical="center"/>
      <protection locked="0"/>
    </xf>
    <xf numFmtId="0" fontId="14" fillId="47" borderId="83" xfId="62" applyFont="1" applyFill="1" applyBorder="1" applyAlignment="1" applyProtection="1">
      <alignment horizontal="center" vertical="center"/>
      <protection hidden="1" locked="0"/>
    </xf>
    <xf numFmtId="0" fontId="14" fillId="47" borderId="43" xfId="62" applyFont="1" applyFill="1" applyBorder="1" applyAlignment="1" applyProtection="1">
      <alignment horizontal="center" vertical="center"/>
      <protection hidden="1" locked="0"/>
    </xf>
    <xf numFmtId="0" fontId="19" fillId="0" borderId="14" xfId="62" applyFont="1" applyBorder="1" applyAlignment="1" applyProtection="1">
      <alignment horizontal="center" vertical="center"/>
      <protection hidden="1"/>
    </xf>
    <xf numFmtId="0" fontId="19" fillId="0" borderId="27" xfId="62" applyFont="1" applyBorder="1" applyAlignment="1" applyProtection="1">
      <alignment horizontal="center" vertical="center"/>
      <protection hidden="1"/>
    </xf>
    <xf numFmtId="0" fontId="14" fillId="0" borderId="0" xfId="62" applyFont="1" applyBorder="1" applyAlignment="1" applyProtection="1">
      <alignment horizontal="left" vertical="center"/>
      <protection locked="0"/>
    </xf>
    <xf numFmtId="0" fontId="6" fillId="0" borderId="27" xfId="62" applyFont="1" applyBorder="1" applyAlignment="1" applyProtection="1">
      <alignment vertical="center"/>
      <protection locked="0"/>
    </xf>
    <xf numFmtId="0" fontId="6" fillId="0" borderId="26" xfId="62" applyFont="1" applyBorder="1" applyAlignment="1" applyProtection="1">
      <alignment vertical="center"/>
      <protection locked="0"/>
    </xf>
    <xf numFmtId="0" fontId="25" fillId="0" borderId="27" xfId="62" applyFont="1" applyBorder="1" applyAlignment="1" applyProtection="1">
      <alignment horizontal="center" vertical="center"/>
      <protection locked="0"/>
    </xf>
    <xf numFmtId="0" fontId="34" fillId="42" borderId="10" xfId="0" applyFont="1" applyFill="1" applyBorder="1" applyAlignment="1">
      <alignment horizontal="center" vertical="center" shrinkToFit="1"/>
    </xf>
    <xf numFmtId="0" fontId="35" fillId="42" borderId="10" xfId="0" applyFont="1" applyFill="1" applyBorder="1" applyAlignment="1">
      <alignment horizontal="center" vertical="center" shrinkToFit="1"/>
    </xf>
    <xf numFmtId="0" fontId="37" fillId="42" borderId="84" xfId="0" applyFont="1" applyFill="1" applyBorder="1" applyAlignment="1">
      <alignment horizontal="center" vertical="center" wrapText="1" shrinkToFit="1"/>
    </xf>
    <xf numFmtId="0" fontId="37" fillId="42" borderId="85" xfId="0" applyFont="1" applyFill="1" applyBorder="1" applyAlignment="1">
      <alignment horizontal="center" vertical="center" shrinkToFit="1"/>
    </xf>
    <xf numFmtId="0" fontId="34" fillId="42" borderId="86" xfId="0" applyFont="1" applyFill="1" applyBorder="1" applyAlignment="1">
      <alignment horizontal="center" vertical="center" shrinkToFit="1"/>
    </xf>
    <xf numFmtId="0" fontId="34" fillId="42" borderId="87" xfId="0" applyFont="1" applyFill="1" applyBorder="1" applyAlignment="1">
      <alignment horizontal="center" vertical="center" shrinkToFit="1"/>
    </xf>
    <xf numFmtId="0" fontId="34" fillId="42" borderId="12" xfId="0" applyFont="1" applyFill="1" applyBorder="1" applyAlignment="1">
      <alignment horizontal="center" vertical="center" shrinkToFit="1"/>
    </xf>
    <xf numFmtId="0" fontId="34" fillId="42" borderId="15" xfId="0" applyFont="1" applyFill="1" applyBorder="1" applyAlignment="1">
      <alignment horizontal="center" vertical="center" shrinkToFit="1"/>
    </xf>
    <xf numFmtId="0" fontId="34" fillId="42" borderId="84" xfId="0" applyFont="1" applyFill="1" applyBorder="1" applyAlignment="1">
      <alignment horizontal="center" vertical="center" shrinkToFit="1"/>
    </xf>
    <xf numFmtId="0" fontId="34" fillId="42" borderId="85" xfId="0" applyFont="1" applyFill="1" applyBorder="1" applyAlignment="1">
      <alignment horizontal="center" vertical="center" shrinkToFit="1"/>
    </xf>
    <xf numFmtId="0" fontId="34" fillId="42" borderId="26" xfId="0" applyFont="1" applyFill="1" applyBorder="1" applyAlignment="1">
      <alignment horizontal="center" vertical="center" shrinkToFit="1"/>
    </xf>
    <xf numFmtId="0" fontId="34" fillId="42" borderId="17" xfId="0" applyFont="1" applyFill="1" applyBorder="1" applyAlignment="1">
      <alignment horizontal="center" vertical="center" shrinkToFit="1"/>
    </xf>
    <xf numFmtId="0" fontId="34" fillId="42" borderId="16" xfId="0" applyFont="1" applyFill="1" applyBorder="1" applyAlignment="1">
      <alignment horizontal="center" vertical="center" shrinkToFit="1"/>
    </xf>
    <xf numFmtId="0" fontId="34" fillId="42" borderId="58" xfId="0" applyFont="1" applyFill="1" applyBorder="1" applyAlignment="1">
      <alignment horizontal="center" vertical="center" shrinkToFit="1"/>
    </xf>
    <xf numFmtId="0" fontId="33" fillId="42" borderId="10"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2006全道新人・専門委員書式"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dxfs count="34">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indexed="9"/>
      </font>
    </dxf>
    <dxf>
      <font>
        <color indexed="9"/>
      </font>
    </dxf>
    <dxf>
      <font>
        <color indexed="9"/>
      </font>
    </dxf>
    <dxf>
      <font>
        <color indexed="9"/>
      </font>
    </dxf>
    <dxf>
      <font>
        <color indexed="9"/>
      </font>
    </dxf>
    <dxf>
      <font>
        <color indexed="9"/>
      </font>
    </dxf>
    <dxf>
      <font>
        <color indexed="9"/>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838200</xdr:colOff>
      <xdr:row>27</xdr:row>
      <xdr:rowOff>47625</xdr:rowOff>
    </xdr:from>
    <xdr:to>
      <xdr:col>0</xdr:col>
      <xdr:colOff>990600</xdr:colOff>
      <xdr:row>27</xdr:row>
      <xdr:rowOff>238125</xdr:rowOff>
    </xdr:to>
    <xdr:sp>
      <xdr:nvSpPr>
        <xdr:cNvPr id="1" name="Text Box 5"/>
        <xdr:cNvSpPr txBox="1">
          <a:spLocks noChangeArrowheads="1"/>
        </xdr:cNvSpPr>
      </xdr:nvSpPr>
      <xdr:spPr>
        <a:xfrm>
          <a:off x="838200" y="7800975"/>
          <a:ext cx="161925" cy="190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3:F77"/>
  <sheetViews>
    <sheetView zoomScalePageLayoutView="0" workbookViewId="0" topLeftCell="A61">
      <selection activeCell="B70" sqref="B70"/>
    </sheetView>
  </sheetViews>
  <sheetFormatPr defaultColWidth="9.140625" defaultRowHeight="15"/>
  <cols>
    <col min="1" max="1" width="8.140625" style="235" customWidth="1"/>
    <col min="2" max="2" width="29.00390625" style="235" customWidth="1"/>
    <col min="3" max="3" width="19.28125" style="235" bestFit="1" customWidth="1"/>
    <col min="4" max="5" width="9.00390625" style="235" customWidth="1"/>
    <col min="6" max="6" width="15.00390625" style="235" customWidth="1"/>
    <col min="7" max="16384" width="9.00390625" style="235" customWidth="1"/>
  </cols>
  <sheetData>
    <row r="3" spans="1:6" ht="24">
      <c r="A3" s="323" t="s">
        <v>219</v>
      </c>
      <c r="B3" s="323"/>
      <c r="C3" s="323"/>
      <c r="D3" s="323"/>
      <c r="E3" s="323"/>
      <c r="F3" s="323"/>
    </row>
    <row r="4" ht="14.25" thickBot="1"/>
    <row r="5" spans="1:6" ht="76.5" customHeight="1" thickBot="1" thickTop="1">
      <c r="A5" s="324" t="s">
        <v>289</v>
      </c>
      <c r="B5" s="325"/>
      <c r="C5" s="325"/>
      <c r="D5" s="325"/>
      <c r="E5" s="325"/>
      <c r="F5" s="326"/>
    </row>
    <row r="6" spans="1:6" ht="14.25" thickTop="1">
      <c r="A6" s="236"/>
      <c r="B6" s="236"/>
      <c r="C6" s="236"/>
      <c r="D6" s="236"/>
      <c r="E6" s="236"/>
      <c r="F6" s="236"/>
    </row>
    <row r="7" spans="1:6" ht="13.5">
      <c r="A7" s="327" t="s">
        <v>290</v>
      </c>
      <c r="B7" s="328"/>
      <c r="C7" s="328"/>
      <c r="D7" s="328"/>
      <c r="E7" s="328"/>
      <c r="F7" s="328"/>
    </row>
    <row r="8" spans="1:6" ht="13.5">
      <c r="A8" s="328"/>
      <c r="B8" s="328"/>
      <c r="C8" s="328"/>
      <c r="D8" s="328"/>
      <c r="E8" s="328"/>
      <c r="F8" s="328"/>
    </row>
    <row r="10" spans="1:2" ht="13.5">
      <c r="A10" s="237">
        <v>1</v>
      </c>
      <c r="B10" s="235" t="s">
        <v>292</v>
      </c>
    </row>
    <row r="11" spans="1:2" ht="13.5">
      <c r="A11" s="237"/>
      <c r="B11" s="235" t="s">
        <v>291</v>
      </c>
    </row>
    <row r="12" spans="1:2" ht="13.5">
      <c r="A12" s="237"/>
      <c r="B12" s="235" t="s">
        <v>293</v>
      </c>
    </row>
    <row r="13" ht="13.5">
      <c r="A13" s="237"/>
    </row>
    <row r="14" spans="1:2" ht="13.5">
      <c r="A14" s="237">
        <v>2</v>
      </c>
      <c r="B14" s="235" t="s">
        <v>220</v>
      </c>
    </row>
    <row r="15" spans="1:2" ht="13.5">
      <c r="A15" s="237"/>
      <c r="B15" s="235" t="s">
        <v>221</v>
      </c>
    </row>
    <row r="16" spans="1:2" ht="13.5">
      <c r="A16" s="237"/>
      <c r="B16" s="235" t="s">
        <v>222</v>
      </c>
    </row>
    <row r="17" spans="1:2" ht="13.5">
      <c r="A17" s="237"/>
      <c r="B17" s="235" t="s">
        <v>223</v>
      </c>
    </row>
    <row r="18" ht="14.25" thickBot="1"/>
    <row r="19" spans="1:6" ht="17.25" customHeight="1">
      <c r="A19" s="329" t="s">
        <v>224</v>
      </c>
      <c r="B19" s="330"/>
      <c r="C19" s="330"/>
      <c r="D19" s="330"/>
      <c r="E19" s="330"/>
      <c r="F19" s="331"/>
    </row>
    <row r="20" spans="1:6" ht="17.25" customHeight="1">
      <c r="A20" s="238" t="s">
        <v>225</v>
      </c>
      <c r="B20" s="239" t="s">
        <v>220</v>
      </c>
      <c r="C20" s="239" t="s">
        <v>226</v>
      </c>
      <c r="D20" s="332" t="s">
        <v>227</v>
      </c>
      <c r="E20" s="333"/>
      <c r="F20" s="334"/>
    </row>
    <row r="21" spans="1:6" ht="22.5" customHeight="1">
      <c r="A21" s="240" t="s">
        <v>228</v>
      </c>
      <c r="B21" s="241" t="s">
        <v>229</v>
      </c>
      <c r="C21" s="241"/>
      <c r="D21" s="241"/>
      <c r="E21" s="241"/>
      <c r="F21" s="242"/>
    </row>
    <row r="22" spans="1:6" ht="17.25" customHeight="1">
      <c r="A22" s="238" t="s">
        <v>142</v>
      </c>
      <c r="B22" s="239" t="s">
        <v>294</v>
      </c>
      <c r="C22" s="239" t="s">
        <v>295</v>
      </c>
      <c r="D22" s="320"/>
      <c r="E22" s="321"/>
      <c r="F22" s="322"/>
    </row>
    <row r="23" spans="1:6" ht="17.25" customHeight="1">
      <c r="A23" s="238" t="s">
        <v>231</v>
      </c>
      <c r="B23" s="239" t="s">
        <v>232</v>
      </c>
      <c r="C23" s="239" t="s">
        <v>233</v>
      </c>
      <c r="D23" s="320"/>
      <c r="E23" s="321"/>
      <c r="F23" s="322"/>
    </row>
    <row r="24" spans="1:6" ht="17.25" customHeight="1">
      <c r="A24" s="238" t="s">
        <v>230</v>
      </c>
      <c r="B24" s="239" t="s">
        <v>234</v>
      </c>
      <c r="C24" s="239" t="s">
        <v>235</v>
      </c>
      <c r="D24" s="320"/>
      <c r="E24" s="321"/>
      <c r="F24" s="322"/>
    </row>
    <row r="25" spans="1:6" ht="17.25" customHeight="1">
      <c r="A25" s="238" t="s">
        <v>236</v>
      </c>
      <c r="B25" s="239" t="s">
        <v>237</v>
      </c>
      <c r="C25" s="239" t="s">
        <v>238</v>
      </c>
      <c r="D25" s="320"/>
      <c r="E25" s="321"/>
      <c r="F25" s="322"/>
    </row>
    <row r="26" spans="1:6" ht="36" customHeight="1">
      <c r="A26" s="240" t="s">
        <v>239</v>
      </c>
      <c r="B26" s="341" t="s">
        <v>240</v>
      </c>
      <c r="C26" s="342"/>
      <c r="D26" s="342"/>
      <c r="E26" s="342"/>
      <c r="F26" s="343"/>
    </row>
    <row r="27" spans="1:6" ht="17.25" customHeight="1">
      <c r="A27" s="238" t="s">
        <v>142</v>
      </c>
      <c r="B27" s="239" t="s">
        <v>332</v>
      </c>
      <c r="C27" s="239" t="s">
        <v>333</v>
      </c>
      <c r="D27" s="320"/>
      <c r="E27" s="321"/>
      <c r="F27" s="322"/>
    </row>
    <row r="28" spans="1:6" ht="17.25" customHeight="1">
      <c r="A28" s="238" t="s">
        <v>241</v>
      </c>
      <c r="B28" s="239" t="s">
        <v>242</v>
      </c>
      <c r="C28" s="239" t="s">
        <v>243</v>
      </c>
      <c r="D28" s="320"/>
      <c r="E28" s="321"/>
      <c r="F28" s="322"/>
    </row>
    <row r="29" spans="1:6" ht="32.25" customHeight="1">
      <c r="A29" s="238" t="s">
        <v>231</v>
      </c>
      <c r="B29" s="239" t="s">
        <v>244</v>
      </c>
      <c r="C29" s="239" t="s">
        <v>245</v>
      </c>
      <c r="D29" s="345" t="s">
        <v>246</v>
      </c>
      <c r="E29" s="346"/>
      <c r="F29" s="347"/>
    </row>
    <row r="30" spans="1:6" ht="17.25" customHeight="1">
      <c r="A30" s="238" t="s">
        <v>247</v>
      </c>
      <c r="B30" s="239" t="s">
        <v>248</v>
      </c>
      <c r="C30" s="239" t="s">
        <v>249</v>
      </c>
      <c r="D30" s="332" t="s">
        <v>250</v>
      </c>
      <c r="E30" s="333"/>
      <c r="F30" s="334"/>
    </row>
    <row r="31" spans="1:6" ht="17.25" customHeight="1">
      <c r="A31" s="238" t="s">
        <v>251</v>
      </c>
      <c r="B31" s="239" t="s">
        <v>252</v>
      </c>
      <c r="C31" s="239" t="s">
        <v>253</v>
      </c>
      <c r="D31" s="345"/>
      <c r="E31" s="346"/>
      <c r="F31" s="347"/>
    </row>
    <row r="32" spans="1:6" ht="22.5" customHeight="1">
      <c r="A32" s="240" t="s">
        <v>254</v>
      </c>
      <c r="B32" s="348" t="s">
        <v>255</v>
      </c>
      <c r="C32" s="349"/>
      <c r="D32" s="349"/>
      <c r="E32" s="349"/>
      <c r="F32" s="350"/>
    </row>
    <row r="33" spans="1:6" ht="17.25" customHeight="1">
      <c r="A33" s="238" t="s">
        <v>236</v>
      </c>
      <c r="B33" s="239" t="s">
        <v>256</v>
      </c>
      <c r="C33" s="239" t="s">
        <v>257</v>
      </c>
      <c r="D33" s="320"/>
      <c r="E33" s="321"/>
      <c r="F33" s="322"/>
    </row>
    <row r="34" spans="1:6" ht="17.25" customHeight="1">
      <c r="A34" s="238" t="s">
        <v>258</v>
      </c>
      <c r="B34" s="243" t="s">
        <v>259</v>
      </c>
      <c r="C34" s="239" t="s">
        <v>260</v>
      </c>
      <c r="D34" s="336" t="s">
        <v>261</v>
      </c>
      <c r="E34" s="336"/>
      <c r="F34" s="337"/>
    </row>
    <row r="35" spans="1:6" ht="17.25" customHeight="1">
      <c r="A35" s="238" t="s">
        <v>262</v>
      </c>
      <c r="B35" s="239" t="s">
        <v>263</v>
      </c>
      <c r="C35" s="239" t="s">
        <v>264</v>
      </c>
      <c r="D35" s="320"/>
      <c r="E35" s="321"/>
      <c r="F35" s="322"/>
    </row>
    <row r="36" spans="1:6" ht="17.25" customHeight="1" thickBot="1">
      <c r="A36" s="244" t="s">
        <v>262</v>
      </c>
      <c r="B36" s="245" t="s">
        <v>265</v>
      </c>
      <c r="C36" s="245" t="s">
        <v>266</v>
      </c>
      <c r="D36" s="338"/>
      <c r="E36" s="339"/>
      <c r="F36" s="340"/>
    </row>
    <row r="38" spans="1:2" ht="13.5">
      <c r="A38" s="235">
        <v>3</v>
      </c>
      <c r="B38" s="235" t="s">
        <v>267</v>
      </c>
    </row>
    <row r="39" spans="2:6" ht="13.5">
      <c r="B39" s="344" t="s">
        <v>296</v>
      </c>
      <c r="C39" s="344"/>
      <c r="D39" s="344"/>
      <c r="E39" s="344"/>
      <c r="F39" s="344"/>
    </row>
    <row r="40" spans="2:6" ht="27" customHeight="1">
      <c r="B40" s="335" t="s">
        <v>320</v>
      </c>
      <c r="C40" s="335"/>
      <c r="D40" s="335"/>
      <c r="E40" s="335"/>
      <c r="F40" s="335"/>
    </row>
    <row r="42" spans="1:2" ht="13.5">
      <c r="A42" s="235">
        <v>4</v>
      </c>
      <c r="B42" s="235" t="s">
        <v>268</v>
      </c>
    </row>
    <row r="43" ht="13.5">
      <c r="B43" s="235" t="s">
        <v>269</v>
      </c>
    </row>
    <row r="45" spans="1:2" ht="13.5">
      <c r="A45" s="235">
        <v>5</v>
      </c>
      <c r="B45" s="235" t="s">
        <v>270</v>
      </c>
    </row>
    <row r="46" ht="13.5">
      <c r="B46" s="235" t="s">
        <v>271</v>
      </c>
    </row>
    <row r="47" ht="13.5">
      <c r="B47" s="235" t="s">
        <v>297</v>
      </c>
    </row>
    <row r="48" ht="13.5">
      <c r="B48" s="235" t="s">
        <v>272</v>
      </c>
    </row>
    <row r="50" spans="1:2" ht="13.5">
      <c r="A50" s="235">
        <v>6</v>
      </c>
      <c r="B50" s="235" t="s">
        <v>298</v>
      </c>
    </row>
    <row r="51" ht="13.5">
      <c r="B51" s="235" t="s">
        <v>299</v>
      </c>
    </row>
    <row r="52" ht="13.5">
      <c r="B52" s="235" t="s">
        <v>300</v>
      </c>
    </row>
    <row r="53" ht="13.5">
      <c r="B53" s="235" t="s">
        <v>301</v>
      </c>
    </row>
    <row r="55" spans="1:2" ht="13.5">
      <c r="A55" s="235">
        <v>7</v>
      </c>
      <c r="B55" s="235" t="s">
        <v>273</v>
      </c>
    </row>
    <row r="56" ht="13.5">
      <c r="B56" s="235" t="s">
        <v>302</v>
      </c>
    </row>
    <row r="57" ht="13.5">
      <c r="B57" s="235" t="s">
        <v>274</v>
      </c>
    </row>
    <row r="58" ht="13.5">
      <c r="B58" s="246" t="s">
        <v>275</v>
      </c>
    </row>
    <row r="59" ht="13.5">
      <c r="B59" s="235" t="s">
        <v>303</v>
      </c>
    </row>
    <row r="60" ht="13.5">
      <c r="B60" s="235" t="s">
        <v>304</v>
      </c>
    </row>
    <row r="61" ht="13.5">
      <c r="B61" s="235" t="s">
        <v>305</v>
      </c>
    </row>
    <row r="62" ht="13.5">
      <c r="B62" s="235" t="s">
        <v>276</v>
      </c>
    </row>
    <row r="63" ht="13.5">
      <c r="B63" s="235" t="s">
        <v>277</v>
      </c>
    </row>
    <row r="64" ht="13.5">
      <c r="B64" s="235" t="s">
        <v>278</v>
      </c>
    </row>
    <row r="66" spans="1:2" ht="13.5">
      <c r="A66" s="235">
        <v>7</v>
      </c>
      <c r="B66" s="235" t="s">
        <v>279</v>
      </c>
    </row>
    <row r="67" ht="13.5">
      <c r="B67" s="235" t="s">
        <v>337</v>
      </c>
    </row>
    <row r="68" ht="13.5">
      <c r="B68" s="235" t="s">
        <v>280</v>
      </c>
    </row>
    <row r="69" spans="2:6" s="247" customFormat="1" ht="29.25" customHeight="1">
      <c r="B69" s="327" t="s">
        <v>338</v>
      </c>
      <c r="C69" s="327"/>
      <c r="D69" s="327"/>
      <c r="E69" s="327"/>
      <c r="F69" s="327"/>
    </row>
    <row r="70" ht="13.5">
      <c r="B70" s="235" t="s">
        <v>281</v>
      </c>
    </row>
    <row r="72" spans="1:2" ht="13.5">
      <c r="A72" s="248" t="s">
        <v>282</v>
      </c>
      <c r="B72" s="235" t="s">
        <v>283</v>
      </c>
    </row>
    <row r="73" ht="13.5">
      <c r="B73" s="235" t="s">
        <v>284</v>
      </c>
    </row>
    <row r="74" ht="13.5">
      <c r="B74" s="235" t="s">
        <v>285</v>
      </c>
    </row>
    <row r="75" spans="2:6" ht="13.5">
      <c r="B75" s="335" t="s">
        <v>286</v>
      </c>
      <c r="C75" s="335"/>
      <c r="D75" s="335"/>
      <c r="E75" s="335"/>
      <c r="F75" s="335"/>
    </row>
    <row r="76" ht="13.5">
      <c r="B76" s="235" t="s">
        <v>287</v>
      </c>
    </row>
    <row r="77" ht="13.5">
      <c r="B77" s="235" t="s">
        <v>288</v>
      </c>
    </row>
  </sheetData>
  <sheetProtection/>
  <mergeCells count="24">
    <mergeCell ref="B40:F40"/>
    <mergeCell ref="B39:F39"/>
    <mergeCell ref="D29:F29"/>
    <mergeCell ref="D30:F30"/>
    <mergeCell ref="D31:F31"/>
    <mergeCell ref="B32:F32"/>
    <mergeCell ref="D33:F33"/>
    <mergeCell ref="B75:F75"/>
    <mergeCell ref="D34:F34"/>
    <mergeCell ref="D35:F35"/>
    <mergeCell ref="D36:F36"/>
    <mergeCell ref="B69:F69"/>
    <mergeCell ref="D23:F23"/>
    <mergeCell ref="D24:F24"/>
    <mergeCell ref="D25:F25"/>
    <mergeCell ref="B26:F26"/>
    <mergeCell ref="D28:F28"/>
    <mergeCell ref="D27:F27"/>
    <mergeCell ref="A3:F3"/>
    <mergeCell ref="A5:F5"/>
    <mergeCell ref="A7:F8"/>
    <mergeCell ref="A19:F19"/>
    <mergeCell ref="D20:F20"/>
    <mergeCell ref="D22:F22"/>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AN37"/>
  <sheetViews>
    <sheetView tabSelected="1" view="pageBreakPreview" zoomScale="80" zoomScaleNormal="80" zoomScaleSheetLayoutView="80" zoomScalePageLayoutView="0" workbookViewId="0" topLeftCell="A1">
      <selection activeCell="F12" sqref="F12"/>
    </sheetView>
  </sheetViews>
  <sheetFormatPr defaultColWidth="9.140625" defaultRowHeight="15"/>
  <cols>
    <col min="1" max="1" width="3.421875" style="1" customWidth="1"/>
    <col min="2" max="2" width="4.28125" style="1" hidden="1" customWidth="1"/>
    <col min="3" max="3" width="6.421875" style="20" hidden="1" customWidth="1"/>
    <col min="4" max="4" width="10.7109375" style="1" hidden="1" customWidth="1"/>
    <col min="5" max="5" width="3.8515625" style="1" hidden="1" customWidth="1"/>
    <col min="6" max="7" width="16.7109375" style="1" customWidth="1"/>
    <col min="8" max="9" width="10.00390625" style="1" hidden="1" customWidth="1"/>
    <col min="10" max="10" width="2.7109375" style="1" hidden="1" customWidth="1"/>
    <col min="11" max="11" width="4.57421875" style="1" hidden="1" customWidth="1"/>
    <col min="12" max="12" width="3.7109375" style="1" customWidth="1"/>
    <col min="13" max="14" width="5.8515625" style="1" customWidth="1"/>
    <col min="15" max="15" width="8.140625" style="20" hidden="1" customWidth="1"/>
    <col min="16" max="16" width="11.28125" style="20" customWidth="1"/>
    <col min="17" max="17" width="4.00390625" style="1" hidden="1" customWidth="1"/>
    <col min="18" max="18" width="8.7109375" style="1" customWidth="1"/>
    <col min="19" max="19" width="5.00390625" style="1" customWidth="1"/>
    <col min="20" max="20" width="11.28125" style="20" customWidth="1"/>
    <col min="21" max="21" width="3.8515625" style="1" hidden="1" customWidth="1"/>
    <col min="22" max="22" width="8.7109375" style="1" customWidth="1"/>
    <col min="23" max="23" width="5.00390625" style="1" customWidth="1"/>
    <col min="24" max="24" width="11.28125" style="20" hidden="1" customWidth="1"/>
    <col min="25" max="25" width="4.00390625" style="1" hidden="1" customWidth="1"/>
    <col min="26" max="26" width="8.8515625" style="1" hidden="1" customWidth="1"/>
    <col min="27" max="27" width="3.8515625" style="1" customWidth="1"/>
    <col min="28" max="28" width="3.7109375" style="1" customWidth="1"/>
    <col min="29" max="29" width="9.8515625" style="2" hidden="1" customWidth="1"/>
    <col min="30" max="30" width="4.8515625" style="2" hidden="1" customWidth="1"/>
    <col min="31" max="31" width="4.421875" style="2" hidden="1" customWidth="1"/>
    <col min="32" max="32" width="5.57421875" style="2" hidden="1" customWidth="1"/>
    <col min="33" max="33" width="9.00390625" style="2" hidden="1" customWidth="1"/>
    <col min="34" max="37" width="4.7109375" style="3" hidden="1" customWidth="1"/>
    <col min="38" max="38" width="3.00390625" style="1" hidden="1" customWidth="1"/>
    <col min="39" max="39" width="9.00390625" style="1" hidden="1" customWidth="1"/>
    <col min="40" max="40" width="5.28125" style="1" hidden="1" customWidth="1"/>
    <col min="41" max="41" width="0" style="1" hidden="1" customWidth="1"/>
    <col min="42" max="16384" width="9.00390625" style="1" customWidth="1"/>
  </cols>
  <sheetData>
    <row r="1" spans="1:27" ht="25.5" customHeight="1">
      <c r="A1" s="33"/>
      <c r="B1" s="28"/>
      <c r="C1" s="29"/>
      <c r="D1" s="28"/>
      <c r="E1" s="28"/>
      <c r="F1" s="360" t="s">
        <v>328</v>
      </c>
      <c r="G1" s="360"/>
      <c r="H1" s="360"/>
      <c r="I1" s="360"/>
      <c r="J1" s="360"/>
      <c r="K1" s="360"/>
      <c r="L1" s="360"/>
      <c r="M1" s="360"/>
      <c r="N1" s="360"/>
      <c r="O1" s="360"/>
      <c r="P1" s="360"/>
      <c r="Q1" s="360"/>
      <c r="R1" s="360"/>
      <c r="S1" s="360"/>
      <c r="T1" s="360"/>
      <c r="U1" s="360"/>
      <c r="V1" s="360"/>
      <c r="W1" s="360"/>
      <c r="X1" s="29"/>
      <c r="Y1" s="28"/>
      <c r="Z1" s="28"/>
      <c r="AA1" s="28"/>
    </row>
    <row r="2" spans="1:37" s="2" customFormat="1" ht="12" customHeight="1">
      <c r="A2" s="30"/>
      <c r="B2" s="30"/>
      <c r="C2" s="31"/>
      <c r="D2" s="30"/>
      <c r="E2" s="30"/>
      <c r="F2" s="30"/>
      <c r="G2" s="30"/>
      <c r="H2" s="30"/>
      <c r="I2" s="30"/>
      <c r="J2" s="30"/>
      <c r="K2" s="30"/>
      <c r="L2" s="30"/>
      <c r="M2" s="30"/>
      <c r="N2" s="30"/>
      <c r="O2" s="31"/>
      <c r="P2" s="31"/>
      <c r="Q2" s="30"/>
      <c r="R2" s="30"/>
      <c r="S2" s="30"/>
      <c r="T2" s="31"/>
      <c r="U2" s="30"/>
      <c r="V2" s="30"/>
      <c r="W2" s="30"/>
      <c r="X2" s="31"/>
      <c r="Y2" s="30"/>
      <c r="Z2" s="30"/>
      <c r="AA2" s="30"/>
      <c r="AH2" s="3"/>
      <c r="AI2" s="3"/>
      <c r="AJ2" s="3"/>
      <c r="AK2" s="3"/>
    </row>
    <row r="3" spans="1:37" s="2" customFormat="1" ht="24" customHeight="1">
      <c r="A3" s="30"/>
      <c r="B3" s="30"/>
      <c r="C3" s="31"/>
      <c r="F3" s="45" t="s">
        <v>39</v>
      </c>
      <c r="G3" s="297"/>
      <c r="H3" s="270"/>
      <c r="I3" s="270"/>
      <c r="J3" s="45"/>
      <c r="K3" s="45"/>
      <c r="L3" s="253"/>
      <c r="M3" s="30"/>
      <c r="N3" s="30"/>
      <c r="O3" s="31"/>
      <c r="P3" s="31"/>
      <c r="Q3" s="30"/>
      <c r="R3" s="41" t="s">
        <v>89</v>
      </c>
      <c r="S3" s="361"/>
      <c r="T3" s="361"/>
      <c r="U3" s="361"/>
      <c r="V3" s="361"/>
      <c r="W3" s="301" t="s">
        <v>90</v>
      </c>
      <c r="X3" s="31"/>
      <c r="Y3" s="30"/>
      <c r="Z3" s="30"/>
      <c r="AA3" s="30"/>
      <c r="AH3" s="3"/>
      <c r="AI3" s="3"/>
      <c r="AJ3" s="3"/>
      <c r="AK3" s="3"/>
    </row>
    <row r="4" spans="1:37" s="2" customFormat="1" ht="24" customHeight="1">
      <c r="A4" s="30"/>
      <c r="B4" s="30"/>
      <c r="C4" s="31"/>
      <c r="F4" s="45" t="s">
        <v>40</v>
      </c>
      <c r="G4" s="298"/>
      <c r="H4" s="270"/>
      <c r="I4" s="270"/>
      <c r="J4" s="45"/>
      <c r="K4" s="45"/>
      <c r="L4" s="270"/>
      <c r="M4" s="45" t="s">
        <v>44</v>
      </c>
      <c r="N4" s="30"/>
      <c r="O4" s="31"/>
      <c r="P4" s="31"/>
      <c r="Q4" s="30"/>
      <c r="R4" s="42" t="s">
        <v>91</v>
      </c>
      <c r="S4" s="363"/>
      <c r="T4" s="363"/>
      <c r="U4" s="363"/>
      <c r="V4" s="363"/>
      <c r="W4" s="363"/>
      <c r="X4" s="31"/>
      <c r="Y4" s="30"/>
      <c r="Z4" s="30"/>
      <c r="AA4" s="30"/>
      <c r="AH4" s="3"/>
      <c r="AI4" s="3"/>
      <c r="AJ4" s="3"/>
      <c r="AK4" s="3"/>
    </row>
    <row r="5" spans="1:37" s="2" customFormat="1" ht="24" customHeight="1">
      <c r="A5" s="30"/>
      <c r="B5" s="30"/>
      <c r="C5" s="31"/>
      <c r="F5" s="40" t="s">
        <v>41</v>
      </c>
      <c r="G5" s="299"/>
      <c r="H5" s="271"/>
      <c r="I5" s="271"/>
      <c r="J5" s="40"/>
      <c r="K5" s="40"/>
      <c r="L5" s="271"/>
      <c r="M5" s="40" t="s">
        <v>45</v>
      </c>
      <c r="N5" s="30"/>
      <c r="O5" s="31"/>
      <c r="P5" s="31"/>
      <c r="Q5" s="30"/>
      <c r="R5" s="43" t="s">
        <v>92</v>
      </c>
      <c r="S5" s="353"/>
      <c r="T5" s="353"/>
      <c r="U5" s="353"/>
      <c r="V5" s="353"/>
      <c r="W5" s="353"/>
      <c r="X5" s="31"/>
      <c r="Y5" s="30"/>
      <c r="Z5" s="30"/>
      <c r="AA5" s="30"/>
      <c r="AH5" s="3"/>
      <c r="AI5" s="3"/>
      <c r="AJ5" s="3"/>
      <c r="AK5" s="3"/>
    </row>
    <row r="6" spans="1:37" s="2" customFormat="1" ht="24" customHeight="1">
      <c r="A6" s="30"/>
      <c r="B6" s="30"/>
      <c r="C6" s="31"/>
      <c r="F6" s="30" t="s">
        <v>43</v>
      </c>
      <c r="G6" s="300"/>
      <c r="J6" s="30"/>
      <c r="K6" s="30"/>
      <c r="L6" s="254"/>
      <c r="M6" s="30" t="s">
        <v>46</v>
      </c>
      <c r="N6" s="30"/>
      <c r="O6" s="31"/>
      <c r="P6" s="31"/>
      <c r="Q6" s="30"/>
      <c r="R6" s="44" t="s">
        <v>93</v>
      </c>
      <c r="S6" s="353"/>
      <c r="T6" s="353"/>
      <c r="U6" s="353"/>
      <c r="V6" s="353"/>
      <c r="W6" s="353"/>
      <c r="X6" s="31"/>
      <c r="Y6" s="30"/>
      <c r="Z6" s="30"/>
      <c r="AA6" s="30"/>
      <c r="AH6" s="3"/>
      <c r="AI6" s="3"/>
      <c r="AJ6" s="3"/>
      <c r="AK6" s="3"/>
    </row>
    <row r="7" spans="1:37" s="2" customFormat="1" ht="24" customHeight="1">
      <c r="A7" s="30"/>
      <c r="B7" s="30"/>
      <c r="C7" s="31"/>
      <c r="F7" s="45" t="s">
        <v>42</v>
      </c>
      <c r="G7" s="297"/>
      <c r="H7" s="270"/>
      <c r="I7" s="270"/>
      <c r="J7" s="45"/>
      <c r="K7" s="45"/>
      <c r="L7" s="253"/>
      <c r="M7" s="45" t="s">
        <v>47</v>
      </c>
      <c r="N7" s="30"/>
      <c r="O7" s="31"/>
      <c r="P7" s="31"/>
      <c r="Q7" s="30"/>
      <c r="R7" s="30"/>
      <c r="S7" s="30"/>
      <c r="T7" s="31"/>
      <c r="U7" s="30"/>
      <c r="V7" s="30"/>
      <c r="W7" s="30"/>
      <c r="X7" s="32"/>
      <c r="Y7" s="30"/>
      <c r="Z7" s="30"/>
      <c r="AA7" s="30"/>
      <c r="AH7" s="3"/>
      <c r="AI7" s="3"/>
      <c r="AJ7" s="3"/>
      <c r="AK7" s="3"/>
    </row>
    <row r="8" spans="1:37" s="2" customFormat="1" ht="12" customHeight="1">
      <c r="A8" s="30"/>
      <c r="B8" s="30"/>
      <c r="C8" s="31"/>
      <c r="D8" s="30"/>
      <c r="E8" s="30"/>
      <c r="F8" s="30"/>
      <c r="G8" s="30"/>
      <c r="H8" s="30"/>
      <c r="I8" s="30"/>
      <c r="J8" s="30"/>
      <c r="K8" s="30"/>
      <c r="L8" s="30"/>
      <c r="M8" s="30"/>
      <c r="N8" s="30"/>
      <c r="O8" s="31"/>
      <c r="P8" s="31"/>
      <c r="Q8" s="30"/>
      <c r="R8" s="30"/>
      <c r="S8" s="30"/>
      <c r="T8" s="31"/>
      <c r="U8" s="30"/>
      <c r="V8" s="30"/>
      <c r="W8" s="30"/>
      <c r="X8" s="32"/>
      <c r="Y8" s="30"/>
      <c r="Z8" s="30"/>
      <c r="AA8" s="30"/>
      <c r="AH8" s="3"/>
      <c r="AI8" s="3"/>
      <c r="AJ8" s="3"/>
      <c r="AK8" s="3"/>
    </row>
    <row r="9" spans="1:39" ht="38.25" customHeight="1" thickBot="1">
      <c r="A9" s="57" t="s">
        <v>6</v>
      </c>
      <c r="B9" s="260" t="s">
        <v>31</v>
      </c>
      <c r="C9" s="261" t="s">
        <v>7</v>
      </c>
      <c r="D9" s="262" t="s">
        <v>48</v>
      </c>
      <c r="E9" s="260" t="s">
        <v>30</v>
      </c>
      <c r="F9" s="272" t="s">
        <v>0</v>
      </c>
      <c r="G9" s="273" t="s">
        <v>32</v>
      </c>
      <c r="H9" s="263" t="s">
        <v>323</v>
      </c>
      <c r="I9" s="263" t="s">
        <v>324</v>
      </c>
      <c r="J9" s="264" t="s">
        <v>325</v>
      </c>
      <c r="K9" s="260" t="s">
        <v>33</v>
      </c>
      <c r="L9" s="58" t="s">
        <v>1</v>
      </c>
      <c r="M9" s="59" t="s">
        <v>2</v>
      </c>
      <c r="N9" s="59" t="s">
        <v>3</v>
      </c>
      <c r="O9" s="265" t="s">
        <v>29</v>
      </c>
      <c r="P9" s="60" t="s">
        <v>8</v>
      </c>
      <c r="Q9" s="267" t="s">
        <v>28</v>
      </c>
      <c r="R9" s="61" t="s">
        <v>10</v>
      </c>
      <c r="S9" s="125" t="s">
        <v>148</v>
      </c>
      <c r="T9" s="62" t="s">
        <v>9</v>
      </c>
      <c r="U9" s="267" t="s">
        <v>28</v>
      </c>
      <c r="V9" s="63" t="s">
        <v>10</v>
      </c>
      <c r="W9" s="124" t="s">
        <v>148</v>
      </c>
      <c r="X9" s="266" t="s">
        <v>11</v>
      </c>
      <c r="Y9" s="267" t="s">
        <v>28</v>
      </c>
      <c r="Z9" s="268" t="s">
        <v>10</v>
      </c>
      <c r="AA9" s="64" t="s">
        <v>87</v>
      </c>
      <c r="AC9" s="10"/>
      <c r="AD9" s="39" t="s">
        <v>12</v>
      </c>
      <c r="AF9" s="10" t="s">
        <v>13</v>
      </c>
      <c r="AG9" s="11"/>
      <c r="AI9" s="4" t="s">
        <v>14</v>
      </c>
      <c r="AK9" s="4" t="s">
        <v>15</v>
      </c>
      <c r="AM9" s="34" t="s">
        <v>45</v>
      </c>
    </row>
    <row r="10" spans="1:39" ht="27" customHeight="1" thickBot="1" thickTop="1">
      <c r="A10" s="182">
        <v>0</v>
      </c>
      <c r="B10" s="183">
        <v>205</v>
      </c>
      <c r="C10" s="184" t="s">
        <v>35</v>
      </c>
      <c r="D10" s="185"/>
      <c r="E10" s="183">
        <v>310</v>
      </c>
      <c r="F10" s="274" t="s">
        <v>94</v>
      </c>
      <c r="G10" s="275" t="s">
        <v>26</v>
      </c>
      <c r="H10" s="183"/>
      <c r="I10" s="183"/>
      <c r="J10" s="185" t="s">
        <v>64</v>
      </c>
      <c r="K10" s="183">
        <v>2</v>
      </c>
      <c r="L10" s="185">
        <v>1</v>
      </c>
      <c r="M10" s="186">
        <v>1997</v>
      </c>
      <c r="N10" s="186">
        <v>1009</v>
      </c>
      <c r="O10" s="187" t="s">
        <v>38</v>
      </c>
      <c r="P10" s="188" t="s">
        <v>95</v>
      </c>
      <c r="Q10" s="189">
        <v>74</v>
      </c>
      <c r="R10" s="190">
        <v>12.81</v>
      </c>
      <c r="S10" s="191">
        <v>-0.5</v>
      </c>
      <c r="T10" s="192" t="s">
        <v>96</v>
      </c>
      <c r="U10" s="189">
        <v>121</v>
      </c>
      <c r="V10" s="193" t="s">
        <v>97</v>
      </c>
      <c r="W10" s="194" t="s">
        <v>149</v>
      </c>
      <c r="X10" s="188" t="s">
        <v>34</v>
      </c>
      <c r="Y10" s="189">
        <v>84</v>
      </c>
      <c r="Z10" s="195">
        <v>53.01</v>
      </c>
      <c r="AA10" s="196" t="s">
        <v>88</v>
      </c>
      <c r="AC10" s="12"/>
      <c r="AD10" s="13"/>
      <c r="AF10" s="12"/>
      <c r="AG10" s="13"/>
      <c r="AI10" s="5"/>
      <c r="AK10" s="6"/>
      <c r="AM10" s="35"/>
    </row>
    <row r="11" spans="1:40" ht="27" customHeight="1" thickTop="1">
      <c r="A11" s="55">
        <v>1</v>
      </c>
      <c r="B11" s="19"/>
      <c r="C11" s="22">
        <f aca="true" t="shared" si="0" ref="C11:C30">$G$7</f>
        <v>0</v>
      </c>
      <c r="D11" s="19"/>
      <c r="E11" s="19"/>
      <c r="F11" s="284"/>
      <c r="G11" s="284"/>
      <c r="H11" s="251"/>
      <c r="I11" s="251"/>
      <c r="J11" s="258" t="s">
        <v>326</v>
      </c>
      <c r="K11" s="21">
        <v>1</v>
      </c>
      <c r="L11" s="286"/>
      <c r="M11" s="287"/>
      <c r="N11" s="287"/>
      <c r="O11" s="279">
        <f aca="true" t="shared" si="1" ref="O11:O30">$G$4</f>
        <v>0</v>
      </c>
      <c r="P11" s="288"/>
      <c r="Q11" s="26">
        <f>IF(P11="","",VLOOKUP(P11,$AC$10:$AD$25,2,))</f>
      </c>
      <c r="R11" s="289"/>
      <c r="S11" s="290"/>
      <c r="T11" s="292"/>
      <c r="U11" s="26">
        <f>IF(T11="","",VLOOKUP(T11,$AC$10:$AD$25,2,))</f>
      </c>
      <c r="V11" s="293"/>
      <c r="W11" s="290"/>
      <c r="X11" s="25"/>
      <c r="Y11" s="26">
        <f>IF(AA11="○",68,"")</f>
      </c>
      <c r="Z11" s="27">
        <f aca="true" t="shared" si="2" ref="Z11:Z30">IF(Y11="","",$G$33)</f>
      </c>
      <c r="AA11" s="295"/>
      <c r="AC11" s="37" t="s">
        <v>51</v>
      </c>
      <c r="AD11" s="38">
        <v>55</v>
      </c>
      <c r="AF11" s="7">
        <v>50</v>
      </c>
      <c r="AG11" s="15" t="s">
        <v>5</v>
      </c>
      <c r="AI11" s="5">
        <v>1</v>
      </c>
      <c r="AK11" s="5" t="s">
        <v>16</v>
      </c>
      <c r="AM11" s="36" t="s">
        <v>65</v>
      </c>
      <c r="AN11" s="1">
        <v>1</v>
      </c>
    </row>
    <row r="12" spans="1:40" ht="27" customHeight="1">
      <c r="A12" s="56">
        <v>2</v>
      </c>
      <c r="B12" s="18"/>
      <c r="C12" s="23">
        <f t="shared" si="0"/>
        <v>0</v>
      </c>
      <c r="D12" s="18"/>
      <c r="E12" s="18"/>
      <c r="F12" s="285"/>
      <c r="G12" s="285"/>
      <c r="H12" s="250"/>
      <c r="I12" s="250"/>
      <c r="J12" s="259" t="s">
        <v>326</v>
      </c>
      <c r="K12" s="21">
        <v>1</v>
      </c>
      <c r="L12" s="286"/>
      <c r="M12" s="287"/>
      <c r="N12" s="287"/>
      <c r="O12" s="279">
        <f t="shared" si="1"/>
        <v>0</v>
      </c>
      <c r="P12" s="288"/>
      <c r="Q12" s="26">
        <f aca="true" t="shared" si="3" ref="Q12:Q30">IF(P12="","",VLOOKUP(P12,$AC$10:$AD$25,2,))</f>
      </c>
      <c r="R12" s="291"/>
      <c r="S12" s="290"/>
      <c r="T12" s="288"/>
      <c r="U12" s="26">
        <f aca="true" t="shared" si="4" ref="U12:U30">IF(T12="","",VLOOKUP(T12,$AC$10:$AD$25,2,))</f>
      </c>
      <c r="V12" s="293"/>
      <c r="W12" s="290"/>
      <c r="X12" s="25"/>
      <c r="Y12" s="26">
        <f aca="true" t="shared" si="5" ref="Y12:Y30">IF(AA12="○",68,"")</f>
      </c>
      <c r="Z12" s="27">
        <f t="shared" si="2"/>
      </c>
      <c r="AA12" s="295"/>
      <c r="AC12" s="37" t="s">
        <v>52</v>
      </c>
      <c r="AD12" s="38">
        <v>56</v>
      </c>
      <c r="AF12" s="7">
        <v>48</v>
      </c>
      <c r="AG12" s="15" t="s">
        <v>17</v>
      </c>
      <c r="AI12" s="5">
        <v>2</v>
      </c>
      <c r="AK12" s="5"/>
      <c r="AM12" s="36" t="s">
        <v>66</v>
      </c>
      <c r="AN12" s="1">
        <v>2</v>
      </c>
    </row>
    <row r="13" spans="1:40" ht="27" customHeight="1">
      <c r="A13" s="56">
        <v>3</v>
      </c>
      <c r="B13" s="18"/>
      <c r="C13" s="23">
        <f t="shared" si="0"/>
        <v>0</v>
      </c>
      <c r="D13" s="18"/>
      <c r="E13" s="18"/>
      <c r="F13" s="285"/>
      <c r="G13" s="285"/>
      <c r="H13" s="250"/>
      <c r="I13" s="250"/>
      <c r="J13" s="259" t="s">
        <v>326</v>
      </c>
      <c r="K13" s="21">
        <v>1</v>
      </c>
      <c r="L13" s="286"/>
      <c r="M13" s="287"/>
      <c r="N13" s="287"/>
      <c r="O13" s="279">
        <f t="shared" si="1"/>
        <v>0</v>
      </c>
      <c r="P13" s="288"/>
      <c r="Q13" s="26">
        <f t="shared" si="3"/>
      </c>
      <c r="R13" s="289"/>
      <c r="S13" s="290"/>
      <c r="T13" s="288"/>
      <c r="U13" s="26">
        <f t="shared" si="4"/>
      </c>
      <c r="V13" s="293"/>
      <c r="W13" s="290"/>
      <c r="X13" s="25"/>
      <c r="Y13" s="26">
        <f t="shared" si="5"/>
      </c>
      <c r="Z13" s="27">
        <f t="shared" si="2"/>
      </c>
      <c r="AA13" s="295"/>
      <c r="AC13" s="37" t="s">
        <v>53</v>
      </c>
      <c r="AD13" s="38">
        <v>59</v>
      </c>
      <c r="AF13" s="7">
        <v>49</v>
      </c>
      <c r="AG13" s="15" t="s">
        <v>18</v>
      </c>
      <c r="AI13" s="9"/>
      <c r="AK13" s="5"/>
      <c r="AM13" s="36" t="s">
        <v>67</v>
      </c>
      <c r="AN13" s="1">
        <v>3</v>
      </c>
    </row>
    <row r="14" spans="1:40" ht="27" customHeight="1">
      <c r="A14" s="56">
        <v>4</v>
      </c>
      <c r="B14" s="18"/>
      <c r="C14" s="23">
        <f t="shared" si="0"/>
        <v>0</v>
      </c>
      <c r="D14" s="18"/>
      <c r="E14" s="18"/>
      <c r="F14" s="285"/>
      <c r="G14" s="285"/>
      <c r="H14" s="250"/>
      <c r="I14" s="250"/>
      <c r="J14" s="259" t="s">
        <v>326</v>
      </c>
      <c r="K14" s="21">
        <v>1</v>
      </c>
      <c r="L14" s="286"/>
      <c r="M14" s="287"/>
      <c r="N14" s="287"/>
      <c r="O14" s="279">
        <f t="shared" si="1"/>
        <v>0</v>
      </c>
      <c r="P14" s="288"/>
      <c r="Q14" s="26">
        <f t="shared" si="3"/>
      </c>
      <c r="R14" s="289"/>
      <c r="S14" s="290"/>
      <c r="T14" s="288"/>
      <c r="U14" s="26">
        <f t="shared" si="4"/>
      </c>
      <c r="V14" s="293"/>
      <c r="W14" s="290"/>
      <c r="X14" s="25"/>
      <c r="Y14" s="26">
        <f t="shared" si="5"/>
      </c>
      <c r="Z14" s="27">
        <f t="shared" si="2"/>
      </c>
      <c r="AA14" s="295"/>
      <c r="AC14" s="37" t="s">
        <v>54</v>
      </c>
      <c r="AD14" s="38">
        <v>60</v>
      </c>
      <c r="AF14" s="7">
        <v>51</v>
      </c>
      <c r="AG14" s="15" t="s">
        <v>321</v>
      </c>
      <c r="AK14" s="9"/>
      <c r="AM14" s="36" t="s">
        <v>68</v>
      </c>
      <c r="AN14" s="1">
        <v>4</v>
      </c>
    </row>
    <row r="15" spans="1:40" ht="27" customHeight="1">
      <c r="A15" s="56">
        <v>5</v>
      </c>
      <c r="B15" s="18"/>
      <c r="C15" s="23">
        <f t="shared" si="0"/>
        <v>0</v>
      </c>
      <c r="D15" s="18"/>
      <c r="E15" s="18"/>
      <c r="F15" s="285"/>
      <c r="G15" s="285"/>
      <c r="H15" s="250"/>
      <c r="I15" s="250"/>
      <c r="J15" s="259" t="s">
        <v>326</v>
      </c>
      <c r="K15" s="21">
        <v>1</v>
      </c>
      <c r="L15" s="286"/>
      <c r="M15" s="287"/>
      <c r="N15" s="287"/>
      <c r="O15" s="279">
        <f t="shared" si="1"/>
        <v>0</v>
      </c>
      <c r="P15" s="288"/>
      <c r="Q15" s="26">
        <f t="shared" si="3"/>
      </c>
      <c r="R15" s="289"/>
      <c r="S15" s="290"/>
      <c r="T15" s="288"/>
      <c r="U15" s="26">
        <f t="shared" si="4"/>
      </c>
      <c r="V15" s="293"/>
      <c r="W15" s="290"/>
      <c r="X15" s="25"/>
      <c r="Y15" s="26">
        <f t="shared" si="5"/>
      </c>
      <c r="Z15" s="27">
        <f t="shared" si="2"/>
      </c>
      <c r="AA15" s="295"/>
      <c r="AC15" s="37" t="s">
        <v>55</v>
      </c>
      <c r="AD15" s="38">
        <v>61</v>
      </c>
      <c r="AF15" s="7">
        <v>52</v>
      </c>
      <c r="AG15" s="15" t="s">
        <v>19</v>
      </c>
      <c r="AM15" s="36" t="s">
        <v>69</v>
      </c>
      <c r="AN15" s="1">
        <v>5</v>
      </c>
    </row>
    <row r="16" spans="1:40" ht="27" customHeight="1">
      <c r="A16" s="56">
        <v>6</v>
      </c>
      <c r="B16" s="18"/>
      <c r="C16" s="23">
        <f t="shared" si="0"/>
        <v>0</v>
      </c>
      <c r="D16" s="18"/>
      <c r="E16" s="18"/>
      <c r="F16" s="285"/>
      <c r="G16" s="285"/>
      <c r="H16" s="250"/>
      <c r="I16" s="250"/>
      <c r="J16" s="259" t="s">
        <v>326</v>
      </c>
      <c r="K16" s="21">
        <v>1</v>
      </c>
      <c r="L16" s="286"/>
      <c r="M16" s="287"/>
      <c r="N16" s="287"/>
      <c r="O16" s="279">
        <f t="shared" si="1"/>
        <v>0</v>
      </c>
      <c r="P16" s="288"/>
      <c r="Q16" s="26">
        <f t="shared" si="3"/>
      </c>
      <c r="R16" s="289"/>
      <c r="S16" s="290"/>
      <c r="T16" s="288"/>
      <c r="U16" s="26">
        <f t="shared" si="4"/>
      </c>
      <c r="V16" s="294"/>
      <c r="W16" s="290"/>
      <c r="X16" s="25"/>
      <c r="Y16" s="26">
        <f t="shared" si="5"/>
      </c>
      <c r="Z16" s="27">
        <f t="shared" si="2"/>
      </c>
      <c r="AA16" s="295"/>
      <c r="AC16" s="37" t="s">
        <v>56</v>
      </c>
      <c r="AD16" s="38">
        <v>64</v>
      </c>
      <c r="AF16" s="7">
        <v>53</v>
      </c>
      <c r="AG16" s="15" t="s">
        <v>20</v>
      </c>
      <c r="AM16" s="36" t="s">
        <v>70</v>
      </c>
      <c r="AN16" s="1">
        <v>6</v>
      </c>
    </row>
    <row r="17" spans="1:40" ht="27" customHeight="1">
      <c r="A17" s="56">
        <v>7</v>
      </c>
      <c r="B17" s="18"/>
      <c r="C17" s="23">
        <f t="shared" si="0"/>
        <v>0</v>
      </c>
      <c r="D17" s="18"/>
      <c r="E17" s="18"/>
      <c r="F17" s="285"/>
      <c r="G17" s="285"/>
      <c r="H17" s="250"/>
      <c r="I17" s="250"/>
      <c r="J17" s="259" t="s">
        <v>326</v>
      </c>
      <c r="K17" s="21">
        <v>1</v>
      </c>
      <c r="L17" s="286"/>
      <c r="M17" s="287"/>
      <c r="N17" s="287"/>
      <c r="O17" s="279">
        <f t="shared" si="1"/>
        <v>0</v>
      </c>
      <c r="P17" s="288"/>
      <c r="Q17" s="26">
        <f t="shared" si="3"/>
      </c>
      <c r="R17" s="289"/>
      <c r="S17" s="290"/>
      <c r="T17" s="288"/>
      <c r="U17" s="26">
        <f t="shared" si="4"/>
      </c>
      <c r="V17" s="293"/>
      <c r="W17" s="290"/>
      <c r="X17" s="25"/>
      <c r="Y17" s="26">
        <f t="shared" si="5"/>
      </c>
      <c r="Z17" s="27">
        <f t="shared" si="2"/>
      </c>
      <c r="AA17" s="295"/>
      <c r="AC17" s="37" t="s">
        <v>57</v>
      </c>
      <c r="AD17" s="38">
        <v>65</v>
      </c>
      <c r="AF17" s="7">
        <v>54</v>
      </c>
      <c r="AG17" s="15" t="s">
        <v>21</v>
      </c>
      <c r="AM17" s="36" t="s">
        <v>71</v>
      </c>
      <c r="AN17" s="1">
        <v>7</v>
      </c>
    </row>
    <row r="18" spans="1:40" ht="27" customHeight="1">
      <c r="A18" s="56">
        <v>8</v>
      </c>
      <c r="B18" s="18"/>
      <c r="C18" s="23">
        <f t="shared" si="0"/>
        <v>0</v>
      </c>
      <c r="D18" s="18"/>
      <c r="E18" s="18"/>
      <c r="F18" s="285"/>
      <c r="G18" s="285"/>
      <c r="H18" s="250"/>
      <c r="I18" s="250"/>
      <c r="J18" s="259" t="s">
        <v>326</v>
      </c>
      <c r="K18" s="21">
        <v>1</v>
      </c>
      <c r="L18" s="286"/>
      <c r="M18" s="287"/>
      <c r="N18" s="287"/>
      <c r="O18" s="279">
        <f t="shared" si="1"/>
        <v>0</v>
      </c>
      <c r="P18" s="288"/>
      <c r="Q18" s="26">
        <f t="shared" si="3"/>
      </c>
      <c r="R18" s="289"/>
      <c r="S18" s="290"/>
      <c r="T18" s="288"/>
      <c r="U18" s="26">
        <f t="shared" si="4"/>
      </c>
      <c r="V18" s="293"/>
      <c r="W18" s="290"/>
      <c r="X18" s="25"/>
      <c r="Y18" s="26">
        <f t="shared" si="5"/>
      </c>
      <c r="Z18" s="27">
        <f t="shared" si="2"/>
      </c>
      <c r="AA18" s="295"/>
      <c r="AC18" s="37" t="s">
        <v>58</v>
      </c>
      <c r="AD18" s="38">
        <v>67</v>
      </c>
      <c r="AF18" s="7">
        <v>55</v>
      </c>
      <c r="AG18" s="15" t="s">
        <v>306</v>
      </c>
      <c r="AM18" s="276" t="s">
        <v>329</v>
      </c>
      <c r="AN18" s="1">
        <v>8</v>
      </c>
    </row>
    <row r="19" spans="1:40" ht="27" customHeight="1">
      <c r="A19" s="56">
        <v>9</v>
      </c>
      <c r="B19" s="18"/>
      <c r="C19" s="23">
        <f t="shared" si="0"/>
        <v>0</v>
      </c>
      <c r="D19" s="18"/>
      <c r="E19" s="18"/>
      <c r="F19" s="285"/>
      <c r="G19" s="285"/>
      <c r="H19" s="250"/>
      <c r="I19" s="250"/>
      <c r="J19" s="259" t="s">
        <v>326</v>
      </c>
      <c r="K19" s="21">
        <v>1</v>
      </c>
      <c r="L19" s="286"/>
      <c r="M19" s="287"/>
      <c r="N19" s="287"/>
      <c r="O19" s="279">
        <f t="shared" si="1"/>
        <v>0</v>
      </c>
      <c r="P19" s="288"/>
      <c r="Q19" s="26">
        <f t="shared" si="3"/>
      </c>
      <c r="R19" s="289"/>
      <c r="S19" s="290"/>
      <c r="T19" s="288"/>
      <c r="U19" s="26">
        <f t="shared" si="4"/>
      </c>
      <c r="V19" s="293"/>
      <c r="W19" s="290"/>
      <c r="X19" s="25"/>
      <c r="Y19" s="26">
        <f t="shared" si="5"/>
      </c>
      <c r="Z19" s="27">
        <f t="shared" si="2"/>
      </c>
      <c r="AA19" s="295"/>
      <c r="AC19" s="37"/>
      <c r="AD19" s="38">
        <v>68</v>
      </c>
      <c r="AF19" s="7">
        <v>56</v>
      </c>
      <c r="AG19" s="15" t="s">
        <v>22</v>
      </c>
      <c r="AM19" s="276" t="s">
        <v>330</v>
      </c>
      <c r="AN19" s="1">
        <v>9</v>
      </c>
    </row>
    <row r="20" spans="1:40" ht="27" customHeight="1">
      <c r="A20" s="56">
        <v>10</v>
      </c>
      <c r="B20" s="18"/>
      <c r="C20" s="23">
        <f t="shared" si="0"/>
        <v>0</v>
      </c>
      <c r="D20" s="18"/>
      <c r="E20" s="18"/>
      <c r="F20" s="285"/>
      <c r="G20" s="285"/>
      <c r="H20" s="250"/>
      <c r="I20" s="250"/>
      <c r="J20" s="259" t="s">
        <v>326</v>
      </c>
      <c r="K20" s="21">
        <v>1</v>
      </c>
      <c r="L20" s="286"/>
      <c r="M20" s="287"/>
      <c r="N20" s="287"/>
      <c r="O20" s="279">
        <f t="shared" si="1"/>
        <v>0</v>
      </c>
      <c r="P20" s="288"/>
      <c r="Q20" s="26">
        <f t="shared" si="3"/>
      </c>
      <c r="R20" s="289"/>
      <c r="S20" s="290"/>
      <c r="T20" s="288"/>
      <c r="U20" s="26">
        <f t="shared" si="4"/>
      </c>
      <c r="V20" s="294"/>
      <c r="W20" s="290"/>
      <c r="X20" s="25"/>
      <c r="Y20" s="26">
        <f t="shared" si="5"/>
      </c>
      <c r="Z20" s="27">
        <f t="shared" si="2"/>
      </c>
      <c r="AA20" s="295"/>
      <c r="AC20" s="37" t="s">
        <v>59</v>
      </c>
      <c r="AD20" s="38">
        <v>69</v>
      </c>
      <c r="AF20" s="7">
        <v>57</v>
      </c>
      <c r="AG20" s="15" t="s">
        <v>23</v>
      </c>
      <c r="AM20" s="36" t="s">
        <v>76</v>
      </c>
      <c r="AN20" s="1">
        <v>10</v>
      </c>
    </row>
    <row r="21" spans="1:40" ht="27" customHeight="1">
      <c r="A21" s="56">
        <v>11</v>
      </c>
      <c r="B21" s="18"/>
      <c r="C21" s="23">
        <f t="shared" si="0"/>
        <v>0</v>
      </c>
      <c r="D21" s="18"/>
      <c r="E21" s="18"/>
      <c r="F21" s="285"/>
      <c r="G21" s="285"/>
      <c r="H21" s="250"/>
      <c r="I21" s="250"/>
      <c r="J21" s="259" t="s">
        <v>326</v>
      </c>
      <c r="K21" s="21">
        <v>1</v>
      </c>
      <c r="L21" s="286"/>
      <c r="M21" s="287"/>
      <c r="N21" s="287"/>
      <c r="O21" s="279">
        <f t="shared" si="1"/>
        <v>0</v>
      </c>
      <c r="P21" s="288"/>
      <c r="Q21" s="26">
        <f t="shared" si="3"/>
      </c>
      <c r="R21" s="291"/>
      <c r="S21" s="290"/>
      <c r="T21" s="288"/>
      <c r="U21" s="26">
        <f t="shared" si="4"/>
      </c>
      <c r="V21" s="293"/>
      <c r="W21" s="290"/>
      <c r="X21" s="25"/>
      <c r="Y21" s="26">
        <f t="shared" si="5"/>
      </c>
      <c r="Z21" s="27">
        <f t="shared" si="2"/>
      </c>
      <c r="AA21" s="295"/>
      <c r="AC21" s="37" t="s">
        <v>60</v>
      </c>
      <c r="AD21" s="38">
        <v>70</v>
      </c>
      <c r="AF21" s="8">
        <v>58</v>
      </c>
      <c r="AG21" s="17" t="s">
        <v>24</v>
      </c>
      <c r="AM21" s="36" t="s">
        <v>77</v>
      </c>
      <c r="AN21" s="1">
        <v>11</v>
      </c>
    </row>
    <row r="22" spans="1:40" ht="27" customHeight="1">
      <c r="A22" s="56">
        <v>12</v>
      </c>
      <c r="B22" s="18"/>
      <c r="C22" s="23">
        <f t="shared" si="0"/>
        <v>0</v>
      </c>
      <c r="D22" s="18"/>
      <c r="E22" s="18"/>
      <c r="F22" s="285"/>
      <c r="G22" s="285"/>
      <c r="H22" s="250"/>
      <c r="I22" s="250"/>
      <c r="J22" s="259" t="s">
        <v>326</v>
      </c>
      <c r="K22" s="21">
        <v>1</v>
      </c>
      <c r="L22" s="286"/>
      <c r="M22" s="287"/>
      <c r="N22" s="287"/>
      <c r="O22" s="279">
        <f t="shared" si="1"/>
        <v>0</v>
      </c>
      <c r="P22" s="288"/>
      <c r="Q22" s="26">
        <f t="shared" si="3"/>
      </c>
      <c r="R22" s="291"/>
      <c r="S22" s="290"/>
      <c r="T22" s="288"/>
      <c r="U22" s="26">
        <f t="shared" si="4"/>
      </c>
      <c r="V22" s="294"/>
      <c r="W22" s="290"/>
      <c r="X22" s="25"/>
      <c r="Y22" s="26">
        <f t="shared" si="5"/>
      </c>
      <c r="Z22" s="27">
        <f t="shared" si="2"/>
      </c>
      <c r="AA22" s="295"/>
      <c r="AC22" s="37" t="s">
        <v>61</v>
      </c>
      <c r="AD22" s="38">
        <v>71</v>
      </c>
      <c r="AM22" s="36" t="s">
        <v>78</v>
      </c>
      <c r="AN22" s="1">
        <v>12</v>
      </c>
    </row>
    <row r="23" spans="1:40" ht="27" customHeight="1">
      <c r="A23" s="56">
        <v>13</v>
      </c>
      <c r="B23" s="18"/>
      <c r="C23" s="23">
        <f t="shared" si="0"/>
        <v>0</v>
      </c>
      <c r="D23" s="18"/>
      <c r="E23" s="18"/>
      <c r="F23" s="285"/>
      <c r="G23" s="285"/>
      <c r="H23" s="250"/>
      <c r="I23" s="250"/>
      <c r="J23" s="259" t="s">
        <v>326</v>
      </c>
      <c r="K23" s="21">
        <v>1</v>
      </c>
      <c r="L23" s="286"/>
      <c r="M23" s="287"/>
      <c r="N23" s="287"/>
      <c r="O23" s="279">
        <f t="shared" si="1"/>
        <v>0</v>
      </c>
      <c r="P23" s="288"/>
      <c r="Q23" s="26">
        <f t="shared" si="3"/>
      </c>
      <c r="R23" s="291"/>
      <c r="S23" s="290"/>
      <c r="T23" s="288"/>
      <c r="U23" s="26">
        <f t="shared" si="4"/>
      </c>
      <c r="V23" s="294"/>
      <c r="W23" s="290"/>
      <c r="X23" s="25"/>
      <c r="Y23" s="26">
        <f t="shared" si="5"/>
      </c>
      <c r="Z23" s="27">
        <f t="shared" si="2"/>
      </c>
      <c r="AA23" s="295"/>
      <c r="AC23" s="37" t="s">
        <v>62</v>
      </c>
      <c r="AD23" s="38">
        <v>74</v>
      </c>
      <c r="AM23" s="36" t="s">
        <v>79</v>
      </c>
      <c r="AN23" s="1">
        <v>13</v>
      </c>
    </row>
    <row r="24" spans="1:40" ht="27" customHeight="1">
      <c r="A24" s="56">
        <v>14</v>
      </c>
      <c r="B24" s="18"/>
      <c r="C24" s="23">
        <f t="shared" si="0"/>
        <v>0</v>
      </c>
      <c r="D24" s="18"/>
      <c r="E24" s="18"/>
      <c r="F24" s="285"/>
      <c r="G24" s="285"/>
      <c r="H24" s="250"/>
      <c r="I24" s="250"/>
      <c r="J24" s="259" t="s">
        <v>326</v>
      </c>
      <c r="K24" s="21">
        <v>1</v>
      </c>
      <c r="L24" s="286"/>
      <c r="M24" s="287"/>
      <c r="N24" s="287"/>
      <c r="O24" s="279">
        <f t="shared" si="1"/>
        <v>0</v>
      </c>
      <c r="P24" s="288"/>
      <c r="Q24" s="26">
        <f t="shared" si="3"/>
      </c>
      <c r="R24" s="289"/>
      <c r="S24" s="290"/>
      <c r="T24" s="288"/>
      <c r="U24" s="26">
        <f t="shared" si="4"/>
      </c>
      <c r="V24" s="294"/>
      <c r="W24" s="290"/>
      <c r="X24" s="25"/>
      <c r="Y24" s="26">
        <f t="shared" si="5"/>
      </c>
      <c r="Z24" s="27">
        <f t="shared" si="2"/>
      </c>
      <c r="AA24" s="295"/>
      <c r="AC24" s="37" t="s">
        <v>63</v>
      </c>
      <c r="AD24" s="38">
        <v>120</v>
      </c>
      <c r="AM24" s="36" t="s">
        <v>80</v>
      </c>
      <c r="AN24" s="1">
        <v>14</v>
      </c>
    </row>
    <row r="25" spans="1:40" ht="27" customHeight="1">
      <c r="A25" s="56">
        <v>15</v>
      </c>
      <c r="B25" s="18"/>
      <c r="C25" s="23">
        <f t="shared" si="0"/>
        <v>0</v>
      </c>
      <c r="D25" s="18"/>
      <c r="E25" s="18"/>
      <c r="F25" s="285"/>
      <c r="G25" s="285"/>
      <c r="H25" s="250"/>
      <c r="I25" s="250"/>
      <c r="J25" s="259" t="s">
        <v>326</v>
      </c>
      <c r="K25" s="21">
        <v>1</v>
      </c>
      <c r="L25" s="286"/>
      <c r="M25" s="287"/>
      <c r="N25" s="287"/>
      <c r="O25" s="279">
        <f t="shared" si="1"/>
        <v>0</v>
      </c>
      <c r="P25" s="288"/>
      <c r="Q25" s="26">
        <f t="shared" si="3"/>
      </c>
      <c r="R25" s="291"/>
      <c r="S25" s="290"/>
      <c r="T25" s="288"/>
      <c r="U25" s="26">
        <f t="shared" si="4"/>
      </c>
      <c r="V25" s="294"/>
      <c r="W25" s="290"/>
      <c r="X25" s="25"/>
      <c r="Y25" s="26">
        <f t="shared" si="5"/>
      </c>
      <c r="Z25" s="27">
        <f t="shared" si="2"/>
      </c>
      <c r="AA25" s="295"/>
      <c r="AC25" s="14"/>
      <c r="AD25" s="15"/>
      <c r="AM25" s="36" t="s">
        <v>81</v>
      </c>
      <c r="AN25" s="1">
        <v>15</v>
      </c>
    </row>
    <row r="26" spans="1:40" ht="27" customHeight="1">
      <c r="A26" s="56">
        <v>16</v>
      </c>
      <c r="B26" s="18"/>
      <c r="C26" s="23">
        <f t="shared" si="0"/>
        <v>0</v>
      </c>
      <c r="D26" s="18"/>
      <c r="E26" s="18"/>
      <c r="F26" s="285"/>
      <c r="G26" s="285"/>
      <c r="H26" s="250"/>
      <c r="I26" s="250"/>
      <c r="J26" s="259" t="s">
        <v>326</v>
      </c>
      <c r="K26" s="21">
        <v>1</v>
      </c>
      <c r="L26" s="286"/>
      <c r="M26" s="287"/>
      <c r="N26" s="287"/>
      <c r="O26" s="279">
        <f t="shared" si="1"/>
        <v>0</v>
      </c>
      <c r="P26" s="288"/>
      <c r="Q26" s="26">
        <f t="shared" si="3"/>
      </c>
      <c r="R26" s="291"/>
      <c r="S26" s="290"/>
      <c r="T26" s="288"/>
      <c r="U26" s="26">
        <f t="shared" si="4"/>
      </c>
      <c r="V26" s="294"/>
      <c r="W26" s="290"/>
      <c r="X26" s="25"/>
      <c r="Y26" s="26">
        <f t="shared" si="5"/>
      </c>
      <c r="Z26" s="27">
        <f t="shared" si="2"/>
      </c>
      <c r="AA26" s="295"/>
      <c r="AC26" s="16"/>
      <c r="AD26" s="17"/>
      <c r="AM26" s="36" t="s">
        <v>83</v>
      </c>
      <c r="AN26" s="1">
        <v>16</v>
      </c>
    </row>
    <row r="27" spans="1:40" ht="27" customHeight="1">
      <c r="A27" s="56">
        <v>17</v>
      </c>
      <c r="B27" s="18"/>
      <c r="C27" s="23">
        <f t="shared" si="0"/>
        <v>0</v>
      </c>
      <c r="D27" s="18"/>
      <c r="E27" s="18"/>
      <c r="F27" s="285"/>
      <c r="G27" s="285"/>
      <c r="H27" s="250"/>
      <c r="I27" s="250"/>
      <c r="J27" s="259" t="s">
        <v>326</v>
      </c>
      <c r="K27" s="21">
        <v>1</v>
      </c>
      <c r="L27" s="286"/>
      <c r="M27" s="287"/>
      <c r="N27" s="287"/>
      <c r="O27" s="279">
        <f t="shared" si="1"/>
        <v>0</v>
      </c>
      <c r="P27" s="288"/>
      <c r="Q27" s="26">
        <f t="shared" si="3"/>
      </c>
      <c r="R27" s="291"/>
      <c r="S27" s="290"/>
      <c r="T27" s="288"/>
      <c r="U27" s="26">
        <f t="shared" si="4"/>
      </c>
      <c r="V27" s="294"/>
      <c r="W27" s="290"/>
      <c r="X27" s="25"/>
      <c r="Y27" s="26">
        <f t="shared" si="5"/>
      </c>
      <c r="Z27" s="27">
        <f t="shared" si="2"/>
      </c>
      <c r="AA27" s="295"/>
      <c r="AM27" s="36" t="s">
        <v>82</v>
      </c>
      <c r="AN27" s="1">
        <v>17</v>
      </c>
    </row>
    <row r="28" spans="1:40" ht="27" customHeight="1">
      <c r="A28" s="56">
        <v>18</v>
      </c>
      <c r="B28" s="18"/>
      <c r="C28" s="23">
        <f t="shared" si="0"/>
        <v>0</v>
      </c>
      <c r="D28" s="18"/>
      <c r="E28" s="18"/>
      <c r="F28" s="285"/>
      <c r="G28" s="285"/>
      <c r="H28" s="250"/>
      <c r="I28" s="250"/>
      <c r="J28" s="259" t="s">
        <v>326</v>
      </c>
      <c r="K28" s="21">
        <v>1</v>
      </c>
      <c r="L28" s="286"/>
      <c r="M28" s="287"/>
      <c r="N28" s="287"/>
      <c r="O28" s="279">
        <f t="shared" si="1"/>
        <v>0</v>
      </c>
      <c r="P28" s="288"/>
      <c r="Q28" s="26">
        <f t="shared" si="3"/>
      </c>
      <c r="R28" s="291"/>
      <c r="S28" s="290"/>
      <c r="T28" s="288"/>
      <c r="U28" s="26">
        <f t="shared" si="4"/>
      </c>
      <c r="V28" s="294"/>
      <c r="W28" s="290"/>
      <c r="X28" s="25"/>
      <c r="Y28" s="26">
        <f t="shared" si="5"/>
      </c>
      <c r="Z28" s="27">
        <f t="shared" si="2"/>
      </c>
      <c r="AA28" s="295"/>
      <c r="AM28" s="36" t="s">
        <v>84</v>
      </c>
      <c r="AN28" s="1">
        <v>18</v>
      </c>
    </row>
    <row r="29" spans="1:40" ht="27" customHeight="1">
      <c r="A29" s="56">
        <v>19</v>
      </c>
      <c r="B29" s="18"/>
      <c r="C29" s="23">
        <f t="shared" si="0"/>
        <v>0</v>
      </c>
      <c r="D29" s="18"/>
      <c r="E29" s="18"/>
      <c r="F29" s="285"/>
      <c r="G29" s="285"/>
      <c r="H29" s="250"/>
      <c r="I29" s="250"/>
      <c r="J29" s="259" t="s">
        <v>326</v>
      </c>
      <c r="K29" s="21">
        <v>1</v>
      </c>
      <c r="L29" s="286"/>
      <c r="M29" s="287"/>
      <c r="N29" s="287"/>
      <c r="O29" s="279">
        <f t="shared" si="1"/>
        <v>0</v>
      </c>
      <c r="P29" s="288"/>
      <c r="Q29" s="26">
        <f t="shared" si="3"/>
      </c>
      <c r="R29" s="291"/>
      <c r="S29" s="290"/>
      <c r="T29" s="288"/>
      <c r="U29" s="26">
        <f t="shared" si="4"/>
      </c>
      <c r="V29" s="294"/>
      <c r="W29" s="290"/>
      <c r="X29" s="25"/>
      <c r="Y29" s="26">
        <f t="shared" si="5"/>
      </c>
      <c r="Z29" s="27">
        <f t="shared" si="2"/>
      </c>
      <c r="AA29" s="295"/>
      <c r="AM29" s="36" t="s">
        <v>85</v>
      </c>
      <c r="AN29" s="1">
        <v>19</v>
      </c>
    </row>
    <row r="30" spans="1:40" ht="27" customHeight="1">
      <c r="A30" s="56">
        <v>20</v>
      </c>
      <c r="B30" s="18"/>
      <c r="C30" s="23">
        <f t="shared" si="0"/>
        <v>0</v>
      </c>
      <c r="D30" s="250"/>
      <c r="E30" s="18"/>
      <c r="F30" s="285"/>
      <c r="G30" s="285"/>
      <c r="H30" s="250"/>
      <c r="I30" s="250"/>
      <c r="J30" s="259" t="s">
        <v>326</v>
      </c>
      <c r="K30" s="21">
        <v>1</v>
      </c>
      <c r="L30" s="286"/>
      <c r="M30" s="287"/>
      <c r="N30" s="287"/>
      <c r="O30" s="279">
        <f t="shared" si="1"/>
        <v>0</v>
      </c>
      <c r="P30" s="288"/>
      <c r="Q30" s="26">
        <f t="shared" si="3"/>
      </c>
      <c r="R30" s="291"/>
      <c r="S30" s="290"/>
      <c r="T30" s="288"/>
      <c r="U30" s="26">
        <f t="shared" si="4"/>
      </c>
      <c r="V30" s="294"/>
      <c r="W30" s="290"/>
      <c r="X30" s="25"/>
      <c r="Y30" s="26">
        <f t="shared" si="5"/>
      </c>
      <c r="Z30" s="27">
        <f t="shared" si="2"/>
      </c>
      <c r="AA30" s="295"/>
      <c r="AM30" s="36" t="s">
        <v>86</v>
      </c>
      <c r="AN30" s="1">
        <v>20</v>
      </c>
    </row>
    <row r="31" spans="39:40" ht="17.25" customHeight="1">
      <c r="AM31" s="249" t="s">
        <v>307</v>
      </c>
      <c r="AN31" s="1">
        <v>21</v>
      </c>
    </row>
    <row r="32" spans="5:27" ht="17.25" customHeight="1">
      <c r="E32" s="269"/>
      <c r="F32" s="362" t="s">
        <v>49</v>
      </c>
      <c r="G32" s="34" t="s">
        <v>50</v>
      </c>
      <c r="H32" s="257"/>
      <c r="I32" s="257"/>
      <c r="M32" s="351" t="s">
        <v>106</v>
      </c>
      <c r="N32" s="351"/>
      <c r="O32" s="69"/>
      <c r="P32" s="70" t="s">
        <v>105</v>
      </c>
      <c r="Q32" s="71"/>
      <c r="R32" s="364" t="s">
        <v>104</v>
      </c>
      <c r="S32" s="365"/>
      <c r="T32" s="74" t="s">
        <v>111</v>
      </c>
      <c r="U32" s="72"/>
      <c r="V32" s="76" t="s">
        <v>102</v>
      </c>
      <c r="W32" s="351" t="s">
        <v>101</v>
      </c>
      <c r="X32" s="351"/>
      <c r="Y32" s="351"/>
      <c r="Z32" s="351"/>
      <c r="AA32" s="351"/>
    </row>
    <row r="33" spans="5:27" ht="27" customHeight="1">
      <c r="E33" s="269"/>
      <c r="F33" s="351"/>
      <c r="G33" s="296"/>
      <c r="H33" s="257"/>
      <c r="I33" s="257"/>
      <c r="M33" s="351" t="s">
        <v>107</v>
      </c>
      <c r="N33" s="351"/>
      <c r="O33" s="66"/>
      <c r="P33" s="68">
        <v>400</v>
      </c>
      <c r="Q33" s="67"/>
      <c r="R33" s="356">
        <v>1500</v>
      </c>
      <c r="S33" s="357"/>
      <c r="T33" s="75">
        <f>SUM(P33:S33)</f>
        <v>1900</v>
      </c>
      <c r="U33" s="34"/>
      <c r="V33" s="77">
        <f>COUNTA(P11:P30)-V34</f>
        <v>0</v>
      </c>
      <c r="W33" s="352">
        <f>IF(V33="","",T33*V33)</f>
        <v>0</v>
      </c>
      <c r="X33" s="352"/>
      <c r="Y33" s="352"/>
      <c r="Z33" s="352"/>
      <c r="AA33" s="352"/>
    </row>
    <row r="34" spans="13:27" ht="27" customHeight="1">
      <c r="M34" s="351" t="s">
        <v>108</v>
      </c>
      <c r="N34" s="351"/>
      <c r="O34" s="66"/>
      <c r="P34" s="68">
        <v>400</v>
      </c>
      <c r="Q34" s="67"/>
      <c r="R34" s="356">
        <v>2500</v>
      </c>
      <c r="S34" s="357"/>
      <c r="T34" s="75">
        <f>SUM(P34:S34)</f>
        <v>2900</v>
      </c>
      <c r="U34" s="34"/>
      <c r="V34" s="77">
        <f>COUNTA(T11:T30)</f>
        <v>0</v>
      </c>
      <c r="W34" s="352">
        <f>IF(V34="","",T34*V34)</f>
        <v>0</v>
      </c>
      <c r="X34" s="352"/>
      <c r="Y34" s="352"/>
      <c r="Z34" s="352"/>
      <c r="AA34" s="352"/>
    </row>
    <row r="35" spans="13:27" ht="27" customHeight="1">
      <c r="M35" s="351" t="s">
        <v>109</v>
      </c>
      <c r="N35" s="351"/>
      <c r="O35" s="66"/>
      <c r="P35" s="68">
        <v>400</v>
      </c>
      <c r="Q35" s="67"/>
      <c r="R35" s="358"/>
      <c r="S35" s="359"/>
      <c r="T35" s="75">
        <f>SUM(P35:S35)</f>
        <v>400</v>
      </c>
      <c r="U35" s="34"/>
      <c r="V35" s="77">
        <f>COUNTA(F11:F30)-V33-V34</f>
        <v>0</v>
      </c>
      <c r="W35" s="352">
        <f>IF(V35="","",T35*V35)</f>
        <v>0</v>
      </c>
      <c r="X35" s="352"/>
      <c r="Y35" s="352"/>
      <c r="Z35" s="352"/>
      <c r="AA35" s="352"/>
    </row>
    <row r="36" spans="13:27" ht="27" customHeight="1">
      <c r="M36" s="351" t="s">
        <v>110</v>
      </c>
      <c r="N36" s="351"/>
      <c r="O36" s="66"/>
      <c r="P36" s="73"/>
      <c r="Q36" s="67"/>
      <c r="R36" s="356">
        <v>2500</v>
      </c>
      <c r="S36" s="357"/>
      <c r="T36" s="75">
        <f>SUM(P36:S36)</f>
        <v>2500</v>
      </c>
      <c r="U36" s="34"/>
      <c r="V36" s="77">
        <f>IF(COUNTA(AA11:AA30)=0,0,1)</f>
        <v>0</v>
      </c>
      <c r="W36" s="352">
        <f>IF(V36="","",T36*V36)</f>
        <v>0</v>
      </c>
      <c r="X36" s="352"/>
      <c r="Y36" s="352"/>
      <c r="Z36" s="352"/>
      <c r="AA36" s="352"/>
    </row>
    <row r="37" spans="14:27" ht="27" customHeight="1">
      <c r="N37" s="233" t="s">
        <v>103</v>
      </c>
      <c r="O37" s="234"/>
      <c r="P37" s="277" t="e">
        <f>P33*V37</f>
        <v>#VALUE!</v>
      </c>
      <c r="Q37" s="278"/>
      <c r="R37" s="354" t="e">
        <f>W37-P37</f>
        <v>#VALUE!</v>
      </c>
      <c r="S37" s="355"/>
      <c r="T37" s="78" t="s">
        <v>103</v>
      </c>
      <c r="V37" s="77">
        <f>IF(G7="","",SUM(V33:V35))</f>
      </c>
      <c r="W37" s="352">
        <f>IF(V37="","",SUM(W33:AA36))</f>
      </c>
      <c r="X37" s="352"/>
      <c r="Y37" s="352"/>
      <c r="Z37" s="352"/>
      <c r="AA37" s="352"/>
    </row>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sheetData>
  <sheetProtection sheet="1" selectLockedCells="1"/>
  <mergeCells count="23">
    <mergeCell ref="S4:W4"/>
    <mergeCell ref="R33:S33"/>
    <mergeCell ref="R32:S32"/>
    <mergeCell ref="W35:AA35"/>
    <mergeCell ref="W36:AA36"/>
    <mergeCell ref="R35:S35"/>
    <mergeCell ref="F1:W1"/>
    <mergeCell ref="S3:V3"/>
    <mergeCell ref="W33:AA33"/>
    <mergeCell ref="R34:S34"/>
    <mergeCell ref="M35:N35"/>
    <mergeCell ref="F32:F33"/>
    <mergeCell ref="W32:AA32"/>
    <mergeCell ref="M32:N32"/>
    <mergeCell ref="M33:N33"/>
    <mergeCell ref="W37:AA37"/>
    <mergeCell ref="M34:N34"/>
    <mergeCell ref="S5:W5"/>
    <mergeCell ref="S6:W6"/>
    <mergeCell ref="M36:N36"/>
    <mergeCell ref="R37:S37"/>
    <mergeCell ref="R36:S36"/>
    <mergeCell ref="W34:AA34"/>
  </mergeCells>
  <conditionalFormatting sqref="S11">
    <cfRule type="expression" priority="13" dxfId="8" stopIfTrue="1">
      <formula>$Q11=71</formula>
    </cfRule>
    <cfRule type="expression" priority="14" dxfId="8" stopIfTrue="1">
      <formula>$Q11=67</formula>
    </cfRule>
    <cfRule type="expression" priority="15" dxfId="8" stopIfTrue="1">
      <formula>$Q11&lt;60</formula>
    </cfRule>
  </conditionalFormatting>
  <conditionalFormatting sqref="S12:S30">
    <cfRule type="expression" priority="7" dxfId="8" stopIfTrue="1">
      <formula>$Q12=71</formula>
    </cfRule>
    <cfRule type="expression" priority="8" dxfId="8" stopIfTrue="1">
      <formula>$Q12=67</formula>
    </cfRule>
    <cfRule type="expression" priority="9" dxfId="8" stopIfTrue="1">
      <formula>$Q12&lt;60</formula>
    </cfRule>
  </conditionalFormatting>
  <conditionalFormatting sqref="W11">
    <cfRule type="expression" priority="4" dxfId="8" stopIfTrue="1">
      <formula>$U11=71</formula>
    </cfRule>
    <cfRule type="expression" priority="5" dxfId="8" stopIfTrue="1">
      <formula>$U11=67</formula>
    </cfRule>
    <cfRule type="expression" priority="6" dxfId="8" stopIfTrue="1">
      <formula>$U11&lt;60</formula>
    </cfRule>
  </conditionalFormatting>
  <conditionalFormatting sqref="W12:W30">
    <cfRule type="expression" priority="1" dxfId="8" stopIfTrue="1">
      <formula>$U12=71</formula>
    </cfRule>
    <cfRule type="expression" priority="2" dxfId="8" stopIfTrue="1">
      <formula>$U12=67</formula>
    </cfRule>
    <cfRule type="expression" priority="3" dxfId="8" stopIfTrue="1">
      <formula>$U12&lt;60</formula>
    </cfRule>
  </conditionalFormatting>
  <dataValidations count="11">
    <dataValidation allowBlank="1" showInputMessage="1" showErrorMessage="1" imeMode="halfAlpha" sqref="B11:B30 R11:R30 Z11:Z30 V11:V30 E11:E30"/>
    <dataValidation allowBlank="1" showInputMessage="1" showErrorMessage="1" imeMode="halfKatakana" sqref="G6 G11:I30"/>
    <dataValidation type="whole" allowBlank="1" showInputMessage="1" showErrorMessage="1" imeMode="halfAlpha" sqref="M12:M30 M11">
      <formula1>1900</formula1>
      <formula2>2100</formula2>
    </dataValidation>
    <dataValidation type="whole" allowBlank="1" showInputMessage="1" showErrorMessage="1" imeMode="halfAlpha" sqref="N12:N30 N11">
      <formula1>101</formula1>
      <formula2>1231</formula2>
    </dataValidation>
    <dataValidation type="list" allowBlank="1" showInputMessage="1" showErrorMessage="1" sqref="G4">
      <formula1>$AG$10:$AG$21</formula1>
    </dataValidation>
    <dataValidation type="list" allowBlank="1" showInputMessage="1" showErrorMessage="1" sqref="AA11:AA30">
      <formula1>$AK$10:$AK$11</formula1>
    </dataValidation>
    <dataValidation type="list" showInputMessage="1" showErrorMessage="1" sqref="P11:P30 T11:T30">
      <formula1>$AC$10:$AC$24</formula1>
    </dataValidation>
    <dataValidation showInputMessage="1" showErrorMessage="1" sqref="G33"/>
    <dataValidation type="list" showInputMessage="1" showErrorMessage="1" sqref="H33:I33">
      <formula1>'男子申込(様式1-1)'!#REF!</formula1>
    </dataValidation>
    <dataValidation type="list" allowBlank="1" showInputMessage="1" showErrorMessage="1" sqref="L11:L30">
      <formula1>$AI$10:$AI$13</formula1>
    </dataValidation>
    <dataValidation type="list" allowBlank="1" showInputMessage="1" showErrorMessage="1" sqref="G5">
      <formula1>$AM$10:$AM$31</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portrait" paperSize="9" scale="80" r:id="rId3"/>
  <colBreaks count="1" manualBreakCount="1">
    <brk id="27" max="65535" man="1"/>
  </colBreaks>
  <legacyDrawing r:id="rId2"/>
</worksheet>
</file>

<file path=xl/worksheets/sheet3.xml><?xml version="1.0" encoding="utf-8"?>
<worksheet xmlns="http://schemas.openxmlformats.org/spreadsheetml/2006/main" xmlns:r="http://schemas.openxmlformats.org/officeDocument/2006/relationships">
  <sheetPr>
    <tabColor indexed="11"/>
  </sheetPr>
  <dimension ref="A1:K48"/>
  <sheetViews>
    <sheetView view="pageBreakPreview" zoomScaleSheetLayoutView="100" zoomScalePageLayoutView="0" workbookViewId="0" topLeftCell="A1">
      <selection activeCell="C11" sqref="C11"/>
    </sheetView>
  </sheetViews>
  <sheetFormatPr defaultColWidth="9.140625" defaultRowHeight="15"/>
  <cols>
    <col min="1" max="1" width="5.140625" style="90" customWidth="1"/>
    <col min="2" max="2" width="4.28125" style="90" customWidth="1"/>
    <col min="3" max="3" width="20.57421875" style="90" customWidth="1"/>
    <col min="4" max="4" width="3.421875" style="90" customWidth="1"/>
    <col min="5" max="6" width="7.8515625" style="90" customWidth="1"/>
    <col min="7" max="7" width="9.421875" style="90" customWidth="1"/>
    <col min="8" max="8" width="5.00390625" style="90" customWidth="1"/>
    <col min="9" max="9" width="4.7109375" style="90" customWidth="1"/>
    <col min="10" max="10" width="13.28125" style="90" customWidth="1"/>
    <col min="11" max="12" width="13.421875" style="90" customWidth="1"/>
    <col min="13" max="16384" width="9.00390625" style="90" customWidth="1"/>
  </cols>
  <sheetData>
    <row r="1" spans="1:10" ht="22.5" customHeight="1">
      <c r="A1" s="88" t="s">
        <v>113</v>
      </c>
      <c r="B1" s="89"/>
      <c r="C1" s="89" t="s">
        <v>114</v>
      </c>
      <c r="D1" s="88"/>
      <c r="E1" s="88"/>
      <c r="F1" s="88"/>
      <c r="G1" s="88"/>
      <c r="H1" s="88"/>
      <c r="I1" s="88"/>
      <c r="J1" s="88"/>
    </row>
    <row r="2" spans="1:10" ht="12" customHeight="1">
      <c r="A2" s="91" t="s">
        <v>115</v>
      </c>
      <c r="B2" s="91"/>
      <c r="C2" s="92" t="s">
        <v>26</v>
      </c>
      <c r="D2" s="93" t="s">
        <v>14</v>
      </c>
      <c r="E2" s="387" t="s">
        <v>116</v>
      </c>
      <c r="F2" s="387"/>
      <c r="G2" s="387" t="s">
        <v>117</v>
      </c>
      <c r="H2" s="387"/>
      <c r="I2" s="387" t="s">
        <v>118</v>
      </c>
      <c r="J2" s="387"/>
    </row>
    <row r="3" spans="1:10" ht="26.25" customHeight="1">
      <c r="A3" s="94" t="s">
        <v>119</v>
      </c>
      <c r="B3" s="95"/>
      <c r="C3" s="96" t="s">
        <v>25</v>
      </c>
      <c r="D3" s="97">
        <v>2</v>
      </c>
      <c r="E3" s="387" t="s">
        <v>142</v>
      </c>
      <c r="F3" s="387"/>
      <c r="G3" s="387" t="s">
        <v>146</v>
      </c>
      <c r="H3" s="387"/>
      <c r="I3" s="387" t="s">
        <v>143</v>
      </c>
      <c r="J3" s="387"/>
    </row>
    <row r="4" spans="1:11" ht="21" customHeight="1">
      <c r="A4" s="383"/>
      <c r="B4" s="384"/>
      <c r="C4" s="385"/>
      <c r="D4" s="386" t="s">
        <v>120</v>
      </c>
      <c r="E4" s="98" t="s">
        <v>121</v>
      </c>
      <c r="F4" s="99" t="s">
        <v>122</v>
      </c>
      <c r="G4" s="100">
        <v>1.2</v>
      </c>
      <c r="H4" s="372">
        <f>IF(F4="","",IF(F4="記録無",0,IF(VALUE(F4)&gt;28.09,0,INT(5.74352*(28.5-VALUE(F4))^1.92))))</f>
        <v>578</v>
      </c>
      <c r="I4" s="373"/>
      <c r="J4" s="98" t="s">
        <v>123</v>
      </c>
      <c r="K4" s="90" t="s">
        <v>126</v>
      </c>
    </row>
    <row r="5" spans="1:11" ht="21" customHeight="1">
      <c r="A5" s="256"/>
      <c r="B5" s="380"/>
      <c r="C5" s="381"/>
      <c r="D5" s="386"/>
      <c r="E5" s="98" t="s">
        <v>124</v>
      </c>
      <c r="F5" s="382" t="s">
        <v>125</v>
      </c>
      <c r="G5" s="382"/>
      <c r="H5" s="372">
        <f>IF(F5="","",IF(F5="記録無",0,IF(VALUE(F5)&lt;1.53,0,INT(51.39*(VALUE(F5)-1.5)^1.05))))</f>
        <v>410</v>
      </c>
      <c r="I5" s="373"/>
      <c r="J5" s="366">
        <f>SUM(H4:I7)</f>
        <v>1716</v>
      </c>
      <c r="K5" s="90" t="s">
        <v>335</v>
      </c>
    </row>
    <row r="6" spans="1:11" ht="21" customHeight="1">
      <c r="A6" s="256"/>
      <c r="B6" s="380"/>
      <c r="C6" s="381"/>
      <c r="D6" s="386"/>
      <c r="E6" s="98" t="s">
        <v>127</v>
      </c>
      <c r="F6" s="382" t="s">
        <v>128</v>
      </c>
      <c r="G6" s="382"/>
      <c r="H6" s="372">
        <f>IF(F6="","",IF(F6="記録無",0,IF(VALUE(F6)&lt;0.77,0,INT(0.8465*(VALUE(F6)*100-75)^1.42))))</f>
        <v>352</v>
      </c>
      <c r="I6" s="373"/>
      <c r="J6" s="367"/>
      <c r="K6" s="90" t="s">
        <v>131</v>
      </c>
    </row>
    <row r="7" spans="1:11" ht="21" customHeight="1">
      <c r="A7" s="256"/>
      <c r="B7" s="380"/>
      <c r="C7" s="381"/>
      <c r="D7" s="386"/>
      <c r="E7" s="98" t="s">
        <v>129</v>
      </c>
      <c r="F7" s="382" t="s">
        <v>130</v>
      </c>
      <c r="G7" s="382"/>
      <c r="H7" s="372">
        <f>IF(F7="","",IF(F7="記録無",0,IF(VALUE(F7)&gt;81.21,0,INT(1.53775*(82-VALUE(F7))^1.81))))</f>
        <v>376</v>
      </c>
      <c r="I7" s="373"/>
      <c r="J7" s="368"/>
      <c r="K7" s="90" t="s">
        <v>336</v>
      </c>
    </row>
    <row r="8" spans="1:10" ht="11.25" customHeight="1">
      <c r="A8" s="101"/>
      <c r="B8" s="101"/>
      <c r="C8" s="101"/>
      <c r="D8" s="101"/>
      <c r="E8" s="101"/>
      <c r="F8" s="101"/>
      <c r="G8" s="101"/>
      <c r="H8" s="101"/>
      <c r="I8" s="101"/>
      <c r="J8" s="101"/>
    </row>
    <row r="9" spans="1:10" ht="22.5" customHeight="1">
      <c r="A9" s="102" t="s">
        <v>113</v>
      </c>
      <c r="B9" s="103"/>
      <c r="C9" s="103" t="s">
        <v>114</v>
      </c>
      <c r="D9" s="102"/>
      <c r="E9" s="102"/>
      <c r="F9" s="102"/>
      <c r="G9" s="102"/>
      <c r="H9" s="102"/>
      <c r="I9" s="102"/>
      <c r="J9" s="102"/>
    </row>
    <row r="10" spans="1:10" ht="12" customHeight="1">
      <c r="A10" s="104" t="s">
        <v>115</v>
      </c>
      <c r="B10" s="104"/>
      <c r="C10" s="304"/>
      <c r="D10" s="106" t="s">
        <v>14</v>
      </c>
      <c r="E10" s="377" t="s">
        <v>116</v>
      </c>
      <c r="F10" s="377"/>
      <c r="G10" s="377" t="s">
        <v>117</v>
      </c>
      <c r="H10" s="377"/>
      <c r="I10" s="377" t="s">
        <v>118</v>
      </c>
      <c r="J10" s="377"/>
    </row>
    <row r="11" spans="1:10" ht="26.25" customHeight="1">
      <c r="A11" s="107" t="s">
        <v>119</v>
      </c>
      <c r="B11" s="108"/>
      <c r="C11" s="305"/>
      <c r="D11" s="308"/>
      <c r="E11" s="377">
        <f>'男子申込(様式1-1)'!$G$5</f>
        <v>0</v>
      </c>
      <c r="F11" s="377"/>
      <c r="G11" s="379">
        <f>'男子申込(様式1-1)'!$G$3</f>
        <v>0</v>
      </c>
      <c r="H11" s="379"/>
      <c r="I11" s="377">
        <f>'男子申込(様式1-1)'!$G$7</f>
        <v>0</v>
      </c>
      <c r="J11" s="377"/>
    </row>
    <row r="12" spans="1:11" ht="21" customHeight="1">
      <c r="A12" s="374"/>
      <c r="B12" s="374"/>
      <c r="C12" s="375"/>
      <c r="D12" s="376" t="s">
        <v>120</v>
      </c>
      <c r="E12" s="110" t="s">
        <v>121</v>
      </c>
      <c r="F12" s="306"/>
      <c r="G12" s="307"/>
      <c r="H12" s="372">
        <f>IF(F12="","",IF(F12="記録無",0,IF(VALUE(F12)&gt;28.09,0,INT(5.74352*(28.5-VALUE(F12))^1.92))))</f>
      </c>
      <c r="I12" s="373"/>
      <c r="J12" s="110" t="s">
        <v>123</v>
      </c>
      <c r="K12" s="90" t="s">
        <v>126</v>
      </c>
    </row>
    <row r="13" spans="1:11" ht="21" customHeight="1">
      <c r="A13" s="255"/>
      <c r="B13" s="369"/>
      <c r="C13" s="370"/>
      <c r="D13" s="376"/>
      <c r="E13" s="110" t="s">
        <v>124</v>
      </c>
      <c r="F13" s="371"/>
      <c r="G13" s="371"/>
      <c r="H13" s="372">
        <f>IF(F13="","",IF(F13="記録無",0,IF(VALUE(F13)&lt;1.53,0,INT(51.39*(VALUE(F13)-1.5)^1.05))))</f>
      </c>
      <c r="I13" s="373"/>
      <c r="J13" s="366">
        <f>SUM(H12:I15)</f>
        <v>0</v>
      </c>
      <c r="K13" s="90" t="s">
        <v>335</v>
      </c>
    </row>
    <row r="14" spans="1:11" ht="21" customHeight="1">
      <c r="A14" s="255"/>
      <c r="B14" s="369"/>
      <c r="C14" s="370"/>
      <c r="D14" s="376"/>
      <c r="E14" s="110" t="s">
        <v>127</v>
      </c>
      <c r="F14" s="371"/>
      <c r="G14" s="371"/>
      <c r="H14" s="372">
        <f>IF(F14="","",IF(F14="記録無",0,IF(VALUE(F14)&lt;0.77,0,INT(0.8465*(VALUE(F14)*100-75)^1.42))))</f>
      </c>
      <c r="I14" s="373"/>
      <c r="J14" s="367"/>
      <c r="K14" s="90" t="s">
        <v>131</v>
      </c>
    </row>
    <row r="15" spans="1:11" ht="21" customHeight="1">
      <c r="A15" s="255"/>
      <c r="B15" s="369"/>
      <c r="C15" s="370"/>
      <c r="D15" s="376"/>
      <c r="E15" s="110" t="s">
        <v>129</v>
      </c>
      <c r="F15" s="371"/>
      <c r="G15" s="371"/>
      <c r="H15" s="372">
        <f>IF(F15="","",IF(F15="記録無",0,IF(VALUE(F15)&gt;81.21,0,INT(1.53775*(82-VALUE(F15))^1.81))))</f>
      </c>
      <c r="I15" s="373"/>
      <c r="J15" s="368"/>
      <c r="K15" s="90" t="s">
        <v>336</v>
      </c>
    </row>
    <row r="16" spans="1:10" ht="11.25" customHeight="1">
      <c r="A16" s="114"/>
      <c r="B16" s="114"/>
      <c r="C16" s="114"/>
      <c r="D16" s="114"/>
      <c r="E16" s="114"/>
      <c r="F16" s="114"/>
      <c r="G16" s="114"/>
      <c r="H16" s="114"/>
      <c r="I16" s="114"/>
      <c r="J16" s="114"/>
    </row>
    <row r="17" spans="1:10" ht="22.5" customHeight="1">
      <c r="A17" s="102" t="s">
        <v>113</v>
      </c>
      <c r="B17" s="103"/>
      <c r="C17" s="103" t="s">
        <v>114</v>
      </c>
      <c r="D17" s="102"/>
      <c r="E17" s="102"/>
      <c r="F17" s="102"/>
      <c r="G17" s="102"/>
      <c r="H17" s="102"/>
      <c r="I17" s="102"/>
      <c r="J17" s="102"/>
    </row>
    <row r="18" spans="1:10" ht="12" customHeight="1">
      <c r="A18" s="104" t="s">
        <v>115</v>
      </c>
      <c r="B18" s="104"/>
      <c r="C18" s="304"/>
      <c r="D18" s="106" t="s">
        <v>14</v>
      </c>
      <c r="E18" s="377" t="s">
        <v>116</v>
      </c>
      <c r="F18" s="377"/>
      <c r="G18" s="377" t="s">
        <v>117</v>
      </c>
      <c r="H18" s="377"/>
      <c r="I18" s="377" t="s">
        <v>118</v>
      </c>
      <c r="J18" s="377"/>
    </row>
    <row r="19" spans="1:10" ht="26.25" customHeight="1">
      <c r="A19" s="107" t="s">
        <v>119</v>
      </c>
      <c r="B19" s="108"/>
      <c r="C19" s="305"/>
      <c r="D19" s="308"/>
      <c r="E19" s="377">
        <f>'男子申込(様式1-1)'!$G$5</f>
        <v>0</v>
      </c>
      <c r="F19" s="377"/>
      <c r="G19" s="377">
        <f>'男子申込(様式1-1)'!$G$3</f>
        <v>0</v>
      </c>
      <c r="H19" s="377"/>
      <c r="I19" s="377">
        <f>'男子申込(様式1-1)'!$G$7</f>
        <v>0</v>
      </c>
      <c r="J19" s="377"/>
    </row>
    <row r="20" spans="1:11" ht="21" customHeight="1">
      <c r="A20" s="374"/>
      <c r="B20" s="374"/>
      <c r="C20" s="375"/>
      <c r="D20" s="376" t="s">
        <v>120</v>
      </c>
      <c r="E20" s="110" t="s">
        <v>121</v>
      </c>
      <c r="F20" s="306"/>
      <c r="G20" s="307"/>
      <c r="H20" s="372">
        <f>IF(F20="","",IF(F20="記録無",0,IF(VALUE(F20)&gt;28.09,0,INT(5.74352*(28.5-VALUE(F20))^1.92))))</f>
      </c>
      <c r="I20" s="373"/>
      <c r="J20" s="110" t="s">
        <v>123</v>
      </c>
      <c r="K20" s="90" t="s">
        <v>126</v>
      </c>
    </row>
    <row r="21" spans="1:11" ht="21" customHeight="1">
      <c r="A21" s="255"/>
      <c r="B21" s="369"/>
      <c r="C21" s="370"/>
      <c r="D21" s="376"/>
      <c r="E21" s="110" t="s">
        <v>124</v>
      </c>
      <c r="F21" s="371"/>
      <c r="G21" s="371"/>
      <c r="H21" s="372">
        <f>IF(F21="","",IF(F21="記録無",0,IF(VALUE(F21)&lt;1.53,0,INT(51.39*(VALUE(F21)-1.5)^1.05))))</f>
      </c>
      <c r="I21" s="373"/>
      <c r="J21" s="366">
        <f>SUM(H20:I23)</f>
        <v>0</v>
      </c>
      <c r="K21" s="90" t="s">
        <v>335</v>
      </c>
    </row>
    <row r="22" spans="1:11" ht="21" customHeight="1">
      <c r="A22" s="255"/>
      <c r="B22" s="369"/>
      <c r="C22" s="370"/>
      <c r="D22" s="376"/>
      <c r="E22" s="110" t="s">
        <v>127</v>
      </c>
      <c r="F22" s="371"/>
      <c r="G22" s="371"/>
      <c r="H22" s="372">
        <f>IF(F22="","",IF(F22="記録無",0,IF(VALUE(F22)&lt;0.77,0,INT(0.8465*(VALUE(F22)*100-75)^1.42))))</f>
      </c>
      <c r="I22" s="373"/>
      <c r="J22" s="367"/>
      <c r="K22" s="90" t="s">
        <v>131</v>
      </c>
    </row>
    <row r="23" spans="1:11" ht="21" customHeight="1">
      <c r="A23" s="255"/>
      <c r="B23" s="369"/>
      <c r="C23" s="370"/>
      <c r="D23" s="376"/>
      <c r="E23" s="110" t="s">
        <v>129</v>
      </c>
      <c r="F23" s="371"/>
      <c r="G23" s="371"/>
      <c r="H23" s="372">
        <f>IF(F23="","",IF(F23="記録無",0,IF(VALUE(F23)&gt;81.21,0,INT(1.53775*(82-VALUE(F23))^1.81))))</f>
      </c>
      <c r="I23" s="373"/>
      <c r="J23" s="368"/>
      <c r="K23" s="90" t="s">
        <v>336</v>
      </c>
    </row>
    <row r="24" spans="1:10" ht="11.25" customHeight="1">
      <c r="A24" s="114"/>
      <c r="B24" s="114"/>
      <c r="C24" s="114"/>
      <c r="D24" s="114"/>
      <c r="E24" s="114"/>
      <c r="F24" s="114"/>
      <c r="G24" s="114"/>
      <c r="H24" s="114"/>
      <c r="I24" s="114"/>
      <c r="J24" s="114"/>
    </row>
    <row r="25" spans="1:10" ht="22.5" customHeight="1">
      <c r="A25" s="102" t="s">
        <v>113</v>
      </c>
      <c r="B25" s="103"/>
      <c r="C25" s="103" t="s">
        <v>114</v>
      </c>
      <c r="D25" s="102"/>
      <c r="E25" s="102"/>
      <c r="F25" s="102"/>
      <c r="G25" s="102"/>
      <c r="H25" s="102"/>
      <c r="I25" s="102"/>
      <c r="J25" s="102"/>
    </row>
    <row r="26" spans="1:10" ht="12" customHeight="1">
      <c r="A26" s="104" t="s">
        <v>115</v>
      </c>
      <c r="B26" s="104"/>
      <c r="C26" s="304"/>
      <c r="D26" s="106" t="s">
        <v>14</v>
      </c>
      <c r="E26" s="377" t="s">
        <v>116</v>
      </c>
      <c r="F26" s="377"/>
      <c r="G26" s="377" t="s">
        <v>117</v>
      </c>
      <c r="H26" s="377"/>
      <c r="I26" s="377" t="s">
        <v>118</v>
      </c>
      <c r="J26" s="377"/>
    </row>
    <row r="27" spans="1:10" ht="26.25" customHeight="1">
      <c r="A27" s="107" t="s">
        <v>119</v>
      </c>
      <c r="B27" s="108"/>
      <c r="C27" s="305"/>
      <c r="D27" s="308"/>
      <c r="E27" s="377">
        <f>'男子申込(様式1-1)'!$G$5</f>
        <v>0</v>
      </c>
      <c r="F27" s="377"/>
      <c r="G27" s="377">
        <f>'男子申込(様式1-1)'!$G$3</f>
        <v>0</v>
      </c>
      <c r="H27" s="377"/>
      <c r="I27" s="377">
        <f>'男子申込(様式1-1)'!$G$7</f>
        <v>0</v>
      </c>
      <c r="J27" s="377"/>
    </row>
    <row r="28" spans="1:11" ht="21" customHeight="1">
      <c r="A28" s="374"/>
      <c r="B28" s="374"/>
      <c r="C28" s="375"/>
      <c r="D28" s="376" t="s">
        <v>120</v>
      </c>
      <c r="E28" s="110" t="s">
        <v>121</v>
      </c>
      <c r="F28" s="111"/>
      <c r="G28" s="112"/>
      <c r="H28" s="372">
        <f>IF(F28="","",IF(F28="記録無",0,IF(VALUE(F28)&gt;28.09,0,INT(5.74352*(28.5-VALUE(F28))^1.92))))</f>
      </c>
      <c r="I28" s="373"/>
      <c r="J28" s="110" t="s">
        <v>123</v>
      </c>
      <c r="K28" s="90" t="s">
        <v>126</v>
      </c>
    </row>
    <row r="29" spans="1:11" ht="21" customHeight="1">
      <c r="A29" s="255"/>
      <c r="B29" s="369"/>
      <c r="C29" s="370"/>
      <c r="D29" s="376"/>
      <c r="E29" s="110" t="s">
        <v>124</v>
      </c>
      <c r="F29" s="378"/>
      <c r="G29" s="378"/>
      <c r="H29" s="372">
        <f>IF(F29="","",IF(F29="記録無",0,IF(VALUE(F29)&lt;1.53,0,INT(51.39*(VALUE(F29)-1.5)^1.05))))</f>
      </c>
      <c r="I29" s="373"/>
      <c r="J29" s="366">
        <f>SUM(H28:I31)</f>
        <v>0</v>
      </c>
      <c r="K29" s="90" t="s">
        <v>335</v>
      </c>
    </row>
    <row r="30" spans="1:11" ht="21" customHeight="1">
      <c r="A30" s="255"/>
      <c r="B30" s="369"/>
      <c r="C30" s="370"/>
      <c r="D30" s="376"/>
      <c r="E30" s="110" t="s">
        <v>127</v>
      </c>
      <c r="F30" s="378"/>
      <c r="G30" s="378"/>
      <c r="H30" s="372">
        <f>IF(F30="","",IF(F30="記録無",0,IF(VALUE(F30)&lt;0.77,0,INT(0.8465*(VALUE(F30)*100-75)^1.42))))</f>
      </c>
      <c r="I30" s="373"/>
      <c r="J30" s="367"/>
      <c r="K30" s="90" t="s">
        <v>131</v>
      </c>
    </row>
    <row r="31" spans="1:11" ht="21" customHeight="1">
      <c r="A31" s="255"/>
      <c r="B31" s="369"/>
      <c r="C31" s="370"/>
      <c r="D31" s="376"/>
      <c r="E31" s="110" t="s">
        <v>129</v>
      </c>
      <c r="F31" s="378"/>
      <c r="G31" s="378"/>
      <c r="H31" s="372">
        <f>IF(F31="","",IF(F31="記録無",0,IF(VALUE(F31)&gt;81.21,0,INT(1.53775*(82-VALUE(F31))^1.81))))</f>
      </c>
      <c r="I31" s="373"/>
      <c r="J31" s="368"/>
      <c r="K31" s="90" t="s">
        <v>336</v>
      </c>
    </row>
    <row r="32" spans="1:10" ht="11.25" customHeight="1">
      <c r="A32" s="114"/>
      <c r="B32" s="114"/>
      <c r="C32" s="114"/>
      <c r="D32" s="114"/>
      <c r="E32" s="114"/>
      <c r="F32" s="114"/>
      <c r="G32" s="114"/>
      <c r="H32" s="114"/>
      <c r="I32" s="114"/>
      <c r="J32" s="114"/>
    </row>
    <row r="33" spans="1:10" ht="22.5" customHeight="1">
      <c r="A33" s="102" t="s">
        <v>113</v>
      </c>
      <c r="B33" s="103"/>
      <c r="C33" s="103" t="s">
        <v>114</v>
      </c>
      <c r="D33" s="102"/>
      <c r="E33" s="102"/>
      <c r="F33" s="102"/>
      <c r="G33" s="102"/>
      <c r="H33" s="102"/>
      <c r="I33" s="102"/>
      <c r="J33" s="102"/>
    </row>
    <row r="34" spans="1:10" ht="12" customHeight="1">
      <c r="A34" s="104" t="s">
        <v>115</v>
      </c>
      <c r="B34" s="104"/>
      <c r="C34" s="105"/>
      <c r="D34" s="106" t="s">
        <v>14</v>
      </c>
      <c r="E34" s="377" t="s">
        <v>116</v>
      </c>
      <c r="F34" s="377"/>
      <c r="G34" s="377" t="s">
        <v>117</v>
      </c>
      <c r="H34" s="377"/>
      <c r="I34" s="377" t="s">
        <v>118</v>
      </c>
      <c r="J34" s="377"/>
    </row>
    <row r="35" spans="1:10" ht="26.25" customHeight="1">
      <c r="A35" s="107" t="s">
        <v>119</v>
      </c>
      <c r="B35" s="108"/>
      <c r="C35" s="109"/>
      <c r="D35" s="308"/>
      <c r="E35" s="377">
        <f>'男子申込(様式1-1)'!$G$5</f>
        <v>0</v>
      </c>
      <c r="F35" s="377"/>
      <c r="G35" s="377">
        <f>'男子申込(様式1-1)'!$G$3</f>
        <v>0</v>
      </c>
      <c r="H35" s="377"/>
      <c r="I35" s="377">
        <f>'男子申込(様式1-1)'!$G$7</f>
        <v>0</v>
      </c>
      <c r="J35" s="377"/>
    </row>
    <row r="36" spans="1:11" ht="21" customHeight="1">
      <c r="A36" s="374"/>
      <c r="B36" s="374"/>
      <c r="C36" s="375"/>
      <c r="D36" s="376" t="s">
        <v>120</v>
      </c>
      <c r="E36" s="110" t="s">
        <v>121</v>
      </c>
      <c r="F36" s="306"/>
      <c r="G36" s="307"/>
      <c r="H36" s="372">
        <f>IF(F36="","",IF(F36="記録無",0,IF(VALUE(F36)&gt;28.09,0,INT(5.74352*(28.5-VALUE(F36))^1.92))))</f>
      </c>
      <c r="I36" s="373"/>
      <c r="J36" s="110" t="s">
        <v>123</v>
      </c>
      <c r="K36" s="90" t="s">
        <v>126</v>
      </c>
    </row>
    <row r="37" spans="1:11" ht="21" customHeight="1">
      <c r="A37" s="255"/>
      <c r="B37" s="369"/>
      <c r="C37" s="370"/>
      <c r="D37" s="376"/>
      <c r="E37" s="110" t="s">
        <v>124</v>
      </c>
      <c r="F37" s="371"/>
      <c r="G37" s="371"/>
      <c r="H37" s="372">
        <f>IF(F37="","",IF(F37="記録無",0,IF(VALUE(F37)&lt;1.53,0,INT(51.39*(VALUE(F37)-1.5)^1.05))))</f>
      </c>
      <c r="I37" s="373"/>
      <c r="J37" s="366">
        <f>SUM(H36:I39)</f>
        <v>0</v>
      </c>
      <c r="K37" s="90" t="s">
        <v>335</v>
      </c>
    </row>
    <row r="38" spans="1:11" ht="21" customHeight="1">
      <c r="A38" s="255"/>
      <c r="B38" s="369"/>
      <c r="C38" s="370"/>
      <c r="D38" s="376"/>
      <c r="E38" s="110" t="s">
        <v>127</v>
      </c>
      <c r="F38" s="371"/>
      <c r="G38" s="371"/>
      <c r="H38" s="372">
        <f>IF(F38="","",IF(F38="記録無",0,IF(VALUE(F38)&lt;0.77,0,INT(0.8465*(VALUE(F38)*100-75)^1.42))))</f>
      </c>
      <c r="I38" s="373"/>
      <c r="J38" s="367"/>
      <c r="K38" s="90" t="s">
        <v>131</v>
      </c>
    </row>
    <row r="39" spans="1:11" ht="21" customHeight="1">
      <c r="A39" s="255"/>
      <c r="B39" s="369"/>
      <c r="C39" s="370"/>
      <c r="D39" s="376"/>
      <c r="E39" s="110" t="s">
        <v>129</v>
      </c>
      <c r="F39" s="371"/>
      <c r="G39" s="371"/>
      <c r="H39" s="372">
        <f>IF(F39="","",IF(F39="記録無",0,IF(VALUE(F39)&gt;81.21,0,INT(1.53775*(82-VALUE(F39))^1.81))))</f>
      </c>
      <c r="I39" s="373"/>
      <c r="J39" s="368"/>
      <c r="K39" s="90" t="s">
        <v>336</v>
      </c>
    </row>
    <row r="40" spans="1:10" ht="11.25" customHeight="1">
      <c r="A40" s="114"/>
      <c r="B40" s="114"/>
      <c r="C40" s="114"/>
      <c r="D40" s="114"/>
      <c r="E40" s="114"/>
      <c r="F40" s="114"/>
      <c r="G40" s="114"/>
      <c r="H40" s="114"/>
      <c r="I40" s="114"/>
      <c r="J40" s="114"/>
    </row>
    <row r="41" spans="1:10" ht="22.5" customHeight="1">
      <c r="A41" s="102" t="s">
        <v>113</v>
      </c>
      <c r="B41" s="103"/>
      <c r="C41" s="103" t="s">
        <v>114</v>
      </c>
      <c r="D41" s="102"/>
      <c r="E41" s="102"/>
      <c r="F41" s="102"/>
      <c r="G41" s="102"/>
      <c r="H41" s="102"/>
      <c r="I41" s="102"/>
      <c r="J41" s="102"/>
    </row>
    <row r="42" spans="1:10" ht="12" customHeight="1">
      <c r="A42" s="104" t="s">
        <v>115</v>
      </c>
      <c r="B42" s="104"/>
      <c r="C42" s="304"/>
      <c r="D42" s="106" t="s">
        <v>14</v>
      </c>
      <c r="E42" s="377" t="s">
        <v>116</v>
      </c>
      <c r="F42" s="377"/>
      <c r="G42" s="377" t="s">
        <v>117</v>
      </c>
      <c r="H42" s="377"/>
      <c r="I42" s="377" t="s">
        <v>118</v>
      </c>
      <c r="J42" s="377"/>
    </row>
    <row r="43" spans="1:10" ht="26.25" customHeight="1">
      <c r="A43" s="107" t="s">
        <v>119</v>
      </c>
      <c r="B43" s="108"/>
      <c r="C43" s="305"/>
      <c r="D43" s="308"/>
      <c r="E43" s="377">
        <f>'男子申込(様式1-1)'!$G$5</f>
        <v>0</v>
      </c>
      <c r="F43" s="377"/>
      <c r="G43" s="377">
        <f>'男子申込(様式1-1)'!$G$3</f>
        <v>0</v>
      </c>
      <c r="H43" s="377"/>
      <c r="I43" s="377">
        <f>'男子申込(様式1-1)'!$G$7</f>
        <v>0</v>
      </c>
      <c r="J43" s="377"/>
    </row>
    <row r="44" spans="1:11" ht="21" customHeight="1">
      <c r="A44" s="374"/>
      <c r="B44" s="374"/>
      <c r="C44" s="375"/>
      <c r="D44" s="376" t="s">
        <v>120</v>
      </c>
      <c r="E44" s="110" t="s">
        <v>121</v>
      </c>
      <c r="F44" s="306"/>
      <c r="G44" s="307"/>
      <c r="H44" s="372">
        <f>IF(F44="","",IF(F44="記録無",0,IF(VALUE(F44)&gt;28.09,0,INT(5.74352*(28.5-VALUE(F44))^1.92))))</f>
      </c>
      <c r="I44" s="373"/>
      <c r="J44" s="110" t="s">
        <v>123</v>
      </c>
      <c r="K44" s="90" t="s">
        <v>126</v>
      </c>
    </row>
    <row r="45" spans="1:11" ht="21" customHeight="1">
      <c r="A45" s="255"/>
      <c r="B45" s="369"/>
      <c r="C45" s="370"/>
      <c r="D45" s="376"/>
      <c r="E45" s="110" t="s">
        <v>124</v>
      </c>
      <c r="F45" s="371"/>
      <c r="G45" s="371"/>
      <c r="H45" s="372">
        <f>IF(F45="","",IF(F45="記録無",0,IF(VALUE(F45)&lt;1.53,0,INT(51.39*(VALUE(F45)-1.5)^1.05))))</f>
      </c>
      <c r="I45" s="373"/>
      <c r="J45" s="366">
        <f>SUM(H45:I47)</f>
        <v>0</v>
      </c>
      <c r="K45" s="90" t="s">
        <v>335</v>
      </c>
    </row>
    <row r="46" spans="1:11" ht="21" customHeight="1">
      <c r="A46" s="255"/>
      <c r="B46" s="369"/>
      <c r="C46" s="370"/>
      <c r="D46" s="376"/>
      <c r="E46" s="110" t="s">
        <v>127</v>
      </c>
      <c r="F46" s="371"/>
      <c r="G46" s="371"/>
      <c r="H46" s="372">
        <f>IF(F46="","",IF(F46="記録無",0,IF(VALUE(F46)&lt;0.77,0,INT(0.8465*(VALUE(F46)*100-75)^1.42))))</f>
      </c>
      <c r="I46" s="373"/>
      <c r="J46" s="367"/>
      <c r="K46" s="90" t="s">
        <v>131</v>
      </c>
    </row>
    <row r="47" spans="1:11" ht="21" customHeight="1">
      <c r="A47" s="255"/>
      <c r="B47" s="369"/>
      <c r="C47" s="370"/>
      <c r="D47" s="376"/>
      <c r="E47" s="110" t="s">
        <v>129</v>
      </c>
      <c r="F47" s="371"/>
      <c r="G47" s="371"/>
      <c r="H47" s="372">
        <f>IF(F47="","",IF(F47="記録無",0,IF(VALUE(F47)&gt;81.21,0,INT(1.53775*(82-VALUE(F47))^1.81))))</f>
      </c>
      <c r="I47" s="373"/>
      <c r="J47" s="368"/>
      <c r="K47" s="90" t="s">
        <v>336</v>
      </c>
    </row>
    <row r="48" spans="1:10" ht="11.25" customHeight="1">
      <c r="A48" s="114"/>
      <c r="B48" s="114"/>
      <c r="C48" s="114"/>
      <c r="D48" s="114"/>
      <c r="E48" s="114"/>
      <c r="F48" s="114"/>
      <c r="G48" s="114"/>
      <c r="H48" s="114"/>
      <c r="I48" s="114"/>
      <c r="J48" s="114"/>
    </row>
  </sheetData>
  <sheetProtection sheet="1" objects="1" scenarios="1" selectLockedCells="1"/>
  <mergeCells count="114">
    <mergeCell ref="E2:F2"/>
    <mergeCell ref="G2:H2"/>
    <mergeCell ref="I2:J2"/>
    <mergeCell ref="E3:F3"/>
    <mergeCell ref="G3:H3"/>
    <mergeCell ref="I3:J3"/>
    <mergeCell ref="A4:C4"/>
    <mergeCell ref="D4:D7"/>
    <mergeCell ref="H4:I4"/>
    <mergeCell ref="B5:C5"/>
    <mergeCell ref="F5:G5"/>
    <mergeCell ref="H5:I5"/>
    <mergeCell ref="J5:J7"/>
    <mergeCell ref="B6:C6"/>
    <mergeCell ref="F6:G6"/>
    <mergeCell ref="H6:I6"/>
    <mergeCell ref="B7:C7"/>
    <mergeCell ref="F7:G7"/>
    <mergeCell ref="H7:I7"/>
    <mergeCell ref="E10:F10"/>
    <mergeCell ref="G10:H10"/>
    <mergeCell ref="I10:J10"/>
    <mergeCell ref="E11:F11"/>
    <mergeCell ref="G11:H11"/>
    <mergeCell ref="I11:J11"/>
    <mergeCell ref="A12:C12"/>
    <mergeCell ref="D12:D15"/>
    <mergeCell ref="H12:I12"/>
    <mergeCell ref="B13:C13"/>
    <mergeCell ref="F13:G13"/>
    <mergeCell ref="H13:I13"/>
    <mergeCell ref="J13:J15"/>
    <mergeCell ref="B14:C14"/>
    <mergeCell ref="F14:G14"/>
    <mergeCell ref="H14:I14"/>
    <mergeCell ref="B15:C15"/>
    <mergeCell ref="F15:G15"/>
    <mergeCell ref="H15:I15"/>
    <mergeCell ref="E18:F18"/>
    <mergeCell ref="G18:H18"/>
    <mergeCell ref="I18:J18"/>
    <mergeCell ref="E19:F19"/>
    <mergeCell ref="G19:H19"/>
    <mergeCell ref="I19:J19"/>
    <mergeCell ref="A20:C20"/>
    <mergeCell ref="D20:D23"/>
    <mergeCell ref="H20:I20"/>
    <mergeCell ref="B21:C21"/>
    <mergeCell ref="F21:G21"/>
    <mergeCell ref="H21:I21"/>
    <mergeCell ref="J21:J23"/>
    <mergeCell ref="B22:C22"/>
    <mergeCell ref="F22:G22"/>
    <mergeCell ref="H22:I22"/>
    <mergeCell ref="B23:C23"/>
    <mergeCell ref="F23:G23"/>
    <mergeCell ref="H23:I23"/>
    <mergeCell ref="E26:F26"/>
    <mergeCell ref="G26:H26"/>
    <mergeCell ref="I26:J26"/>
    <mergeCell ref="E27:F27"/>
    <mergeCell ref="G27:H27"/>
    <mergeCell ref="I27:J27"/>
    <mergeCell ref="A28:C28"/>
    <mergeCell ref="D28:D31"/>
    <mergeCell ref="H28:I28"/>
    <mergeCell ref="B29:C29"/>
    <mergeCell ref="F29:G29"/>
    <mergeCell ref="H29:I29"/>
    <mergeCell ref="J29:J31"/>
    <mergeCell ref="B30:C30"/>
    <mergeCell ref="F30:G30"/>
    <mergeCell ref="H30:I30"/>
    <mergeCell ref="B31:C31"/>
    <mergeCell ref="F31:G31"/>
    <mergeCell ref="H31:I31"/>
    <mergeCell ref="E34:F34"/>
    <mergeCell ref="G34:H34"/>
    <mergeCell ref="I34:J34"/>
    <mergeCell ref="E35:F35"/>
    <mergeCell ref="G35:H35"/>
    <mergeCell ref="I35:J35"/>
    <mergeCell ref="A36:C36"/>
    <mergeCell ref="D36:D39"/>
    <mergeCell ref="H36:I36"/>
    <mergeCell ref="B37:C37"/>
    <mergeCell ref="F37:G37"/>
    <mergeCell ref="H37:I37"/>
    <mergeCell ref="J37:J39"/>
    <mergeCell ref="B38:C38"/>
    <mergeCell ref="F38:G38"/>
    <mergeCell ref="H38:I38"/>
    <mergeCell ref="B39:C39"/>
    <mergeCell ref="F39:G39"/>
    <mergeCell ref="H39:I39"/>
    <mergeCell ref="E42:F42"/>
    <mergeCell ref="G42:H42"/>
    <mergeCell ref="I42:J42"/>
    <mergeCell ref="E43:F43"/>
    <mergeCell ref="G43:H43"/>
    <mergeCell ref="I43:J43"/>
    <mergeCell ref="A44:C44"/>
    <mergeCell ref="D44:D47"/>
    <mergeCell ref="H44:I44"/>
    <mergeCell ref="B45:C45"/>
    <mergeCell ref="F45:G45"/>
    <mergeCell ref="H45:I45"/>
    <mergeCell ref="J45:J47"/>
    <mergeCell ref="B46:C46"/>
    <mergeCell ref="F46:G46"/>
    <mergeCell ref="H46:I46"/>
    <mergeCell ref="B47:C47"/>
    <mergeCell ref="F47:G47"/>
    <mergeCell ref="H47:I47"/>
  </mergeCells>
  <conditionalFormatting sqref="D30 G29 D21 G20 D12 G11 A3:D3 G2 D39 G38">
    <cfRule type="cellIs" priority="11" dxfId="33" operator="equal" stopIfTrue="1">
      <formula>0</formula>
    </cfRule>
  </conditionalFormatting>
  <conditionalFormatting sqref="A4">
    <cfRule type="cellIs" priority="10" dxfId="33" operator="equal" stopIfTrue="1">
      <formula>0</formula>
    </cfRule>
  </conditionalFormatting>
  <conditionalFormatting sqref="A12">
    <cfRule type="cellIs" priority="9" dxfId="33" operator="equal" stopIfTrue="1">
      <formula>0</formula>
    </cfRule>
  </conditionalFormatting>
  <conditionalFormatting sqref="A20">
    <cfRule type="cellIs" priority="4" dxfId="33" operator="equal" stopIfTrue="1">
      <formula>0</formula>
    </cfRule>
  </conditionalFormatting>
  <conditionalFormatting sqref="A28">
    <cfRule type="cellIs" priority="3" dxfId="33" operator="equal" stopIfTrue="1">
      <formula>0</formula>
    </cfRule>
  </conditionalFormatting>
  <conditionalFormatting sqref="A44">
    <cfRule type="cellIs" priority="1" dxfId="33" operator="equal" stopIfTrue="1">
      <formula>0</formula>
    </cfRule>
  </conditionalFormatting>
  <conditionalFormatting sqref="A36">
    <cfRule type="cellIs" priority="2" dxfId="33" operator="equal" stopIfTrue="1">
      <formula>0</formula>
    </cfRule>
  </conditionalFormatting>
  <dataValidations count="2">
    <dataValidation type="list" allowBlank="1" showInputMessage="1" showErrorMessage="1" sqref="A30:A31 A22:A23 A14:A15 A6:A7 A38:A39 A46:A47">
      <formula1>$L$2:$L$3</formula1>
    </dataValidation>
    <dataValidation allowBlank="1" showInputMessage="1" showErrorMessage="1" imeMode="halfKatakana" sqref="C2 C10 C18 C26 C34 C42"/>
  </dataValidations>
  <printOptions horizontalCentered="1"/>
  <pageMargins left="0.7874015748031497" right="0.7874015748031497" top="0.3937007874015748" bottom="0.6299212598425197" header="0.5118110236220472" footer="0.5118110236220472"/>
  <pageSetup orientation="portrait" paperSize="9" scale="90" r:id="rId1"/>
</worksheet>
</file>

<file path=xl/worksheets/sheet4.xml><?xml version="1.0" encoding="utf-8"?>
<worksheet xmlns="http://schemas.openxmlformats.org/spreadsheetml/2006/main" xmlns:r="http://schemas.openxmlformats.org/officeDocument/2006/relationships">
  <sheetPr>
    <tabColor rgb="FFFF0000"/>
  </sheetPr>
  <dimension ref="A1:AN37"/>
  <sheetViews>
    <sheetView view="pageBreakPreview" zoomScale="80" zoomScaleNormal="80" zoomScaleSheetLayoutView="80" zoomScalePageLayoutView="0" workbookViewId="0" topLeftCell="A1">
      <selection activeCell="L11" sqref="L11"/>
    </sheetView>
  </sheetViews>
  <sheetFormatPr defaultColWidth="9.140625" defaultRowHeight="15"/>
  <cols>
    <col min="1" max="1" width="3.421875" style="1" customWidth="1"/>
    <col min="2" max="2" width="4.28125" style="1" hidden="1" customWidth="1"/>
    <col min="3" max="3" width="6.421875" style="20" hidden="1" customWidth="1"/>
    <col min="4" max="4" width="10.7109375" style="1" hidden="1" customWidth="1"/>
    <col min="5" max="5" width="3.8515625" style="1" hidden="1" customWidth="1"/>
    <col min="6" max="7" width="16.7109375" style="1" customWidth="1"/>
    <col min="8" max="9" width="10.00390625" style="1" hidden="1" customWidth="1"/>
    <col min="10" max="10" width="2.7109375" style="1" hidden="1" customWidth="1"/>
    <col min="11" max="11" width="4.57421875" style="1" hidden="1" customWidth="1"/>
    <col min="12" max="12" width="3.7109375" style="1" customWidth="1"/>
    <col min="13" max="14" width="5.8515625" style="1" customWidth="1"/>
    <col min="15" max="15" width="8.140625" style="20" hidden="1" customWidth="1"/>
    <col min="16" max="16" width="11.28125" style="20" customWidth="1"/>
    <col min="17" max="17" width="4.00390625" style="1" hidden="1" customWidth="1"/>
    <col min="18" max="18" width="8.7109375" style="1" customWidth="1"/>
    <col min="19" max="19" width="5.00390625" style="1" customWidth="1"/>
    <col min="20" max="20" width="11.28125" style="20" customWidth="1"/>
    <col min="21" max="21" width="3.8515625" style="1" hidden="1" customWidth="1"/>
    <col min="22" max="22" width="8.7109375" style="1" customWidth="1"/>
    <col min="23" max="23" width="5.00390625" style="1" customWidth="1"/>
    <col min="24" max="24" width="11.28125" style="20" hidden="1" customWidth="1"/>
    <col min="25" max="25" width="4.00390625" style="1" hidden="1" customWidth="1"/>
    <col min="26" max="26" width="8.8515625" style="1" hidden="1" customWidth="1"/>
    <col min="27" max="27" width="4.00390625" style="1" customWidth="1"/>
    <col min="28" max="28" width="3.7109375" style="1" customWidth="1"/>
    <col min="29" max="29" width="9.8515625" style="2" hidden="1" customWidth="1"/>
    <col min="30" max="30" width="4.8515625" style="2" hidden="1" customWidth="1"/>
    <col min="31" max="31" width="4.421875" style="2" hidden="1" customWidth="1"/>
    <col min="32" max="32" width="5.57421875" style="2" hidden="1" customWidth="1"/>
    <col min="33" max="33" width="9.00390625" style="2" hidden="1" customWidth="1"/>
    <col min="34" max="37" width="4.7109375" style="3" hidden="1" customWidth="1"/>
    <col min="38" max="38" width="3.00390625" style="1" hidden="1" customWidth="1"/>
    <col min="39" max="39" width="9.00390625" style="1" hidden="1" customWidth="1"/>
    <col min="40" max="40" width="5.28125" style="1" hidden="1" customWidth="1"/>
    <col min="41" max="41" width="3.00390625" style="1" hidden="1" customWidth="1"/>
    <col min="42" max="42" width="9.00390625" style="1" hidden="1" customWidth="1"/>
    <col min="43" max="16384" width="9.00390625" style="1" customWidth="1"/>
  </cols>
  <sheetData>
    <row r="1" spans="1:27" ht="25.5" customHeight="1">
      <c r="A1" s="33"/>
      <c r="B1" s="28"/>
      <c r="C1" s="29"/>
      <c r="D1" s="28"/>
      <c r="E1" s="28"/>
      <c r="F1" s="360" t="s">
        <v>328</v>
      </c>
      <c r="G1" s="360"/>
      <c r="H1" s="360"/>
      <c r="I1" s="360"/>
      <c r="J1" s="360"/>
      <c r="K1" s="360"/>
      <c r="L1" s="360"/>
      <c r="M1" s="360"/>
      <c r="N1" s="360"/>
      <c r="O1" s="360"/>
      <c r="P1" s="360"/>
      <c r="Q1" s="360"/>
      <c r="R1" s="360"/>
      <c r="S1" s="360"/>
      <c r="T1" s="360"/>
      <c r="U1" s="360"/>
      <c r="V1" s="360"/>
      <c r="W1" s="360"/>
      <c r="X1" s="29"/>
      <c r="Y1" s="28"/>
      <c r="Z1" s="28"/>
      <c r="AA1" s="28"/>
    </row>
    <row r="2" spans="1:37" s="2" customFormat="1" ht="12" customHeight="1">
      <c r="A2" s="30"/>
      <c r="B2" s="30"/>
      <c r="C2" s="31"/>
      <c r="D2" s="30"/>
      <c r="E2" s="30"/>
      <c r="F2" s="30"/>
      <c r="G2" s="30"/>
      <c r="H2" s="30"/>
      <c r="I2" s="30"/>
      <c r="J2" s="30"/>
      <c r="K2" s="30"/>
      <c r="L2" s="30"/>
      <c r="M2" s="30"/>
      <c r="N2" s="30"/>
      <c r="O2" s="31"/>
      <c r="P2" s="31"/>
      <c r="Q2" s="30"/>
      <c r="R2" s="30"/>
      <c r="S2" s="30"/>
      <c r="T2" s="31"/>
      <c r="U2" s="30"/>
      <c r="V2" s="30"/>
      <c r="W2" s="30"/>
      <c r="X2" s="31"/>
      <c r="Y2" s="30"/>
      <c r="Z2" s="30"/>
      <c r="AA2" s="30"/>
      <c r="AH2" s="3"/>
      <c r="AI2" s="3"/>
      <c r="AJ2" s="3"/>
      <c r="AK2" s="3"/>
    </row>
    <row r="3" spans="1:37" s="2" customFormat="1" ht="24" customHeight="1">
      <c r="A3" s="30"/>
      <c r="B3" s="30"/>
      <c r="C3" s="31"/>
      <c r="F3" s="45" t="s">
        <v>39</v>
      </c>
      <c r="G3" s="297"/>
      <c r="H3" s="270"/>
      <c r="I3" s="270"/>
      <c r="J3" s="45"/>
      <c r="K3" s="45"/>
      <c r="L3" s="253"/>
      <c r="M3" s="30"/>
      <c r="N3" s="30"/>
      <c r="O3" s="31"/>
      <c r="P3" s="31"/>
      <c r="Q3" s="30"/>
      <c r="R3" s="41" t="s">
        <v>89</v>
      </c>
      <c r="S3" s="361"/>
      <c r="T3" s="361"/>
      <c r="U3" s="361"/>
      <c r="V3" s="361"/>
      <c r="W3" s="301" t="s">
        <v>90</v>
      </c>
      <c r="X3" s="31"/>
      <c r="Y3" s="30"/>
      <c r="Z3" s="30"/>
      <c r="AA3" s="30"/>
      <c r="AH3" s="3"/>
      <c r="AI3" s="3"/>
      <c r="AJ3" s="3"/>
      <c r="AK3" s="3"/>
    </row>
    <row r="4" spans="1:37" s="2" customFormat="1" ht="24" customHeight="1">
      <c r="A4" s="30"/>
      <c r="B4" s="30"/>
      <c r="C4" s="31"/>
      <c r="F4" s="45" t="s">
        <v>40</v>
      </c>
      <c r="G4" s="298"/>
      <c r="H4" s="270"/>
      <c r="I4" s="270"/>
      <c r="J4" s="45"/>
      <c r="K4" s="45"/>
      <c r="L4" s="270"/>
      <c r="M4" s="45" t="s">
        <v>44</v>
      </c>
      <c r="N4" s="30"/>
      <c r="O4" s="31"/>
      <c r="P4" s="31"/>
      <c r="Q4" s="30"/>
      <c r="R4" s="42" t="s">
        <v>91</v>
      </c>
      <c r="S4" s="363"/>
      <c r="T4" s="363"/>
      <c r="U4" s="363"/>
      <c r="V4" s="363"/>
      <c r="W4" s="363"/>
      <c r="X4" s="31"/>
      <c r="Y4" s="30"/>
      <c r="Z4" s="30"/>
      <c r="AA4" s="30"/>
      <c r="AH4" s="3"/>
      <c r="AI4" s="3"/>
      <c r="AJ4" s="3"/>
      <c r="AK4" s="3"/>
    </row>
    <row r="5" spans="1:37" s="2" customFormat="1" ht="24" customHeight="1">
      <c r="A5" s="30"/>
      <c r="B5" s="30"/>
      <c r="C5" s="31"/>
      <c r="F5" s="40" t="s">
        <v>41</v>
      </c>
      <c r="G5" s="299"/>
      <c r="H5" s="271"/>
      <c r="I5" s="271"/>
      <c r="J5" s="40"/>
      <c r="K5" s="40"/>
      <c r="L5" s="271"/>
      <c r="M5" s="40" t="s">
        <v>45</v>
      </c>
      <c r="N5" s="30"/>
      <c r="O5" s="31"/>
      <c r="P5" s="31"/>
      <c r="Q5" s="30"/>
      <c r="R5" s="43" t="s">
        <v>92</v>
      </c>
      <c r="S5" s="353"/>
      <c r="T5" s="353"/>
      <c r="U5" s="353"/>
      <c r="V5" s="353"/>
      <c r="W5" s="353"/>
      <c r="X5" s="31"/>
      <c r="Y5" s="30"/>
      <c r="Z5" s="30"/>
      <c r="AA5" s="30"/>
      <c r="AH5" s="3"/>
      <c r="AI5" s="3"/>
      <c r="AJ5" s="3"/>
      <c r="AK5" s="3"/>
    </row>
    <row r="6" spans="1:37" s="2" customFormat="1" ht="24" customHeight="1">
      <c r="A6" s="30"/>
      <c r="B6" s="30"/>
      <c r="C6" s="31"/>
      <c r="F6" s="30" t="s">
        <v>43</v>
      </c>
      <c r="G6" s="300"/>
      <c r="J6" s="30"/>
      <c r="K6" s="30"/>
      <c r="L6" s="254"/>
      <c r="M6" s="30" t="s">
        <v>46</v>
      </c>
      <c r="N6" s="30"/>
      <c r="O6" s="31"/>
      <c r="P6" s="31"/>
      <c r="Q6" s="30"/>
      <c r="R6" s="44" t="s">
        <v>93</v>
      </c>
      <c r="S6" s="353"/>
      <c r="T6" s="353"/>
      <c r="U6" s="353"/>
      <c r="V6" s="353"/>
      <c r="W6" s="353"/>
      <c r="X6" s="31"/>
      <c r="Y6" s="30"/>
      <c r="Z6" s="30"/>
      <c r="AA6" s="30"/>
      <c r="AH6" s="3"/>
      <c r="AI6" s="3"/>
      <c r="AJ6" s="3"/>
      <c r="AK6" s="3"/>
    </row>
    <row r="7" spans="1:37" s="2" customFormat="1" ht="24" customHeight="1">
      <c r="A7" s="30"/>
      <c r="B7" s="30"/>
      <c r="C7" s="31"/>
      <c r="F7" s="45" t="s">
        <v>42</v>
      </c>
      <c r="G7" s="297"/>
      <c r="H7" s="270"/>
      <c r="I7" s="270"/>
      <c r="J7" s="45"/>
      <c r="K7" s="45"/>
      <c r="L7" s="253"/>
      <c r="M7" s="45" t="s">
        <v>47</v>
      </c>
      <c r="N7" s="30"/>
      <c r="O7" s="31"/>
      <c r="P7" s="31"/>
      <c r="Q7" s="30"/>
      <c r="R7" s="30"/>
      <c r="S7" s="30"/>
      <c r="T7" s="31"/>
      <c r="U7" s="30"/>
      <c r="V7" s="30"/>
      <c r="W7" s="30"/>
      <c r="X7" s="32"/>
      <c r="Y7" s="30"/>
      <c r="Z7" s="30"/>
      <c r="AA7" s="30"/>
      <c r="AH7" s="3"/>
      <c r="AI7" s="3"/>
      <c r="AJ7" s="3"/>
      <c r="AK7" s="3"/>
    </row>
    <row r="8" spans="1:37" s="2" customFormat="1" ht="12" customHeight="1">
      <c r="A8" s="30"/>
      <c r="B8" s="30"/>
      <c r="C8" s="31"/>
      <c r="D8" s="30"/>
      <c r="E8" s="30"/>
      <c r="F8" s="30"/>
      <c r="G8" s="30"/>
      <c r="H8" s="30"/>
      <c r="I8" s="30"/>
      <c r="J8" s="30"/>
      <c r="K8" s="30"/>
      <c r="L8" s="30"/>
      <c r="M8" s="30"/>
      <c r="N8" s="30"/>
      <c r="O8" s="31"/>
      <c r="P8" s="31"/>
      <c r="Q8" s="30"/>
      <c r="R8" s="30"/>
      <c r="S8" s="30"/>
      <c r="T8" s="31"/>
      <c r="U8" s="30"/>
      <c r="V8" s="30"/>
      <c r="W8" s="30"/>
      <c r="X8" s="32"/>
      <c r="Y8" s="30"/>
      <c r="Z8" s="30"/>
      <c r="AA8" s="30"/>
      <c r="AH8" s="3"/>
      <c r="AI8" s="3"/>
      <c r="AJ8" s="3"/>
      <c r="AK8" s="3"/>
    </row>
    <row r="9" spans="1:39" ht="38.25" customHeight="1" thickBot="1">
      <c r="A9" s="46" t="s">
        <v>6</v>
      </c>
      <c r="B9" s="260" t="s">
        <v>31</v>
      </c>
      <c r="C9" s="261" t="s">
        <v>7</v>
      </c>
      <c r="D9" s="262" t="s">
        <v>48</v>
      </c>
      <c r="E9" s="260" t="s">
        <v>30</v>
      </c>
      <c r="F9" s="280" t="s">
        <v>0</v>
      </c>
      <c r="G9" s="281" t="s">
        <v>32</v>
      </c>
      <c r="H9" s="263" t="s">
        <v>323</v>
      </c>
      <c r="I9" s="263" t="s">
        <v>324</v>
      </c>
      <c r="J9" s="264" t="s">
        <v>325</v>
      </c>
      <c r="K9" s="47" t="s">
        <v>33</v>
      </c>
      <c r="L9" s="48" t="s">
        <v>1</v>
      </c>
      <c r="M9" s="49" t="s">
        <v>2</v>
      </c>
      <c r="N9" s="49" t="s">
        <v>3</v>
      </c>
      <c r="O9" s="265" t="s">
        <v>29</v>
      </c>
      <c r="P9" s="50" t="s">
        <v>8</v>
      </c>
      <c r="Q9" s="267" t="s">
        <v>28</v>
      </c>
      <c r="R9" s="51" t="s">
        <v>10</v>
      </c>
      <c r="S9" s="126" t="s">
        <v>148</v>
      </c>
      <c r="T9" s="52" t="s">
        <v>9</v>
      </c>
      <c r="U9" s="267" t="s">
        <v>28</v>
      </c>
      <c r="V9" s="53" t="s">
        <v>10</v>
      </c>
      <c r="W9" s="127" t="s">
        <v>148</v>
      </c>
      <c r="X9" s="266" t="s">
        <v>11</v>
      </c>
      <c r="Y9" s="267" t="s">
        <v>28</v>
      </c>
      <c r="Z9" s="268" t="s">
        <v>10</v>
      </c>
      <c r="AA9" s="65" t="s">
        <v>87</v>
      </c>
      <c r="AC9" s="10"/>
      <c r="AD9" s="39" t="s">
        <v>12</v>
      </c>
      <c r="AF9" s="10" t="s">
        <v>13</v>
      </c>
      <c r="AG9" s="11"/>
      <c r="AI9" s="4" t="s">
        <v>14</v>
      </c>
      <c r="AK9" s="4" t="s">
        <v>4</v>
      </c>
      <c r="AM9" s="34" t="s">
        <v>45</v>
      </c>
    </row>
    <row r="10" spans="1:39" ht="27" customHeight="1" thickBot="1" thickTop="1">
      <c r="A10" s="197">
        <v>0</v>
      </c>
      <c r="B10" s="198">
        <v>205</v>
      </c>
      <c r="C10" s="199" t="s">
        <v>35</v>
      </c>
      <c r="D10" s="200"/>
      <c r="E10" s="198">
        <v>310</v>
      </c>
      <c r="F10" s="282" t="s">
        <v>36</v>
      </c>
      <c r="G10" s="283" t="s">
        <v>37</v>
      </c>
      <c r="H10" s="198"/>
      <c r="I10" s="198"/>
      <c r="J10" s="200"/>
      <c r="K10" s="198">
        <v>2</v>
      </c>
      <c r="L10" s="200">
        <v>2</v>
      </c>
      <c r="M10" s="201">
        <v>1997</v>
      </c>
      <c r="N10" s="201">
        <v>1009</v>
      </c>
      <c r="O10" s="202" t="s">
        <v>27</v>
      </c>
      <c r="P10" s="203" t="s">
        <v>100</v>
      </c>
      <c r="Q10" s="204">
        <v>74</v>
      </c>
      <c r="R10" s="205">
        <v>13.65</v>
      </c>
      <c r="S10" s="206" t="s">
        <v>151</v>
      </c>
      <c r="T10" s="207" t="s">
        <v>63</v>
      </c>
      <c r="U10" s="204">
        <v>121</v>
      </c>
      <c r="V10" s="208">
        <v>1550</v>
      </c>
      <c r="W10" s="209" t="s">
        <v>150</v>
      </c>
      <c r="X10" s="203" t="s">
        <v>34</v>
      </c>
      <c r="Y10" s="204">
        <v>84</v>
      </c>
      <c r="Z10" s="210">
        <v>53.01</v>
      </c>
      <c r="AA10" s="252" t="s">
        <v>88</v>
      </c>
      <c r="AC10" s="12"/>
      <c r="AD10" s="13"/>
      <c r="AF10" s="12"/>
      <c r="AG10" s="13"/>
      <c r="AI10" s="5"/>
      <c r="AK10" s="6"/>
      <c r="AM10" s="35"/>
    </row>
    <row r="11" spans="1:40" ht="27" customHeight="1" thickTop="1">
      <c r="A11" s="24">
        <v>1</v>
      </c>
      <c r="B11" s="19"/>
      <c r="C11" s="22">
        <f>$G$7</f>
        <v>0</v>
      </c>
      <c r="D11" s="19"/>
      <c r="E11" s="19"/>
      <c r="F11" s="284"/>
      <c r="G11" s="284"/>
      <c r="H11" s="251"/>
      <c r="I11" s="251"/>
      <c r="J11" s="258" t="s">
        <v>331</v>
      </c>
      <c r="K11" s="21">
        <v>2</v>
      </c>
      <c r="L11" s="302"/>
      <c r="M11" s="287"/>
      <c r="N11" s="287"/>
      <c r="O11" s="279">
        <f>$G$4</f>
        <v>0</v>
      </c>
      <c r="P11" s="303"/>
      <c r="Q11" s="26">
        <f>IF(P11="","",VLOOKUP(P11,$AC$11:$AD$22,2,))</f>
      </c>
      <c r="R11" s="289"/>
      <c r="S11" s="290"/>
      <c r="T11" s="303"/>
      <c r="U11" s="26">
        <f aca="true" t="shared" si="0" ref="U11:U30">IF(T11="","",VLOOKUP(T11,$AC$11:$AD$22,2,))</f>
      </c>
      <c r="V11" s="293"/>
      <c r="W11" s="290"/>
      <c r="X11" s="25"/>
      <c r="Y11" s="26">
        <f>IF(AA11="○",88,"")</f>
      </c>
      <c r="Z11" s="27">
        <f>IF(Y11="","",$G$33)</f>
      </c>
      <c r="AA11" s="295"/>
      <c r="AC11" s="86" t="s">
        <v>51</v>
      </c>
      <c r="AD11" s="87">
        <v>76</v>
      </c>
      <c r="AF11" s="7">
        <v>50</v>
      </c>
      <c r="AG11" s="15" t="s">
        <v>5</v>
      </c>
      <c r="AI11" s="5">
        <v>1</v>
      </c>
      <c r="AK11" s="5" t="s">
        <v>16</v>
      </c>
      <c r="AM11" s="36" t="s">
        <v>65</v>
      </c>
      <c r="AN11" s="1">
        <v>1</v>
      </c>
    </row>
    <row r="12" spans="1:40" ht="27" customHeight="1">
      <c r="A12" s="54">
        <v>2</v>
      </c>
      <c r="B12" s="18"/>
      <c r="C12" s="22">
        <f aca="true" t="shared" si="1" ref="C12:C30">$G$7</f>
        <v>0</v>
      </c>
      <c r="D12" s="18"/>
      <c r="E12" s="18"/>
      <c r="F12" s="285"/>
      <c r="G12" s="285"/>
      <c r="H12" s="18"/>
      <c r="I12" s="18"/>
      <c r="J12" s="259" t="s">
        <v>331</v>
      </c>
      <c r="K12" s="21">
        <v>2</v>
      </c>
      <c r="L12" s="302"/>
      <c r="M12" s="287"/>
      <c r="N12" s="287"/>
      <c r="O12" s="279">
        <f aca="true" t="shared" si="2" ref="O12:O30">$G$4</f>
        <v>0</v>
      </c>
      <c r="P12" s="303"/>
      <c r="Q12" s="26">
        <f aca="true" t="shared" si="3" ref="Q12:Q30">IF(P12="","",VLOOKUP(P12,$AC$11:$AD$22,2,))</f>
      </c>
      <c r="R12" s="291"/>
      <c r="S12" s="290"/>
      <c r="T12" s="303"/>
      <c r="U12" s="26">
        <f t="shared" si="0"/>
      </c>
      <c r="V12" s="293"/>
      <c r="W12" s="290"/>
      <c r="X12" s="25"/>
      <c r="Y12" s="26">
        <f aca="true" t="shared" si="4" ref="Y12:Y30">IF(AA12="○",88,"")</f>
      </c>
      <c r="Z12" s="27">
        <f aca="true" t="shared" si="5" ref="Z12:Z30">IF(Y12="","",$G$33)</f>
      </c>
      <c r="AA12" s="295"/>
      <c r="AC12" s="86" t="s">
        <v>52</v>
      </c>
      <c r="AD12" s="87">
        <v>77</v>
      </c>
      <c r="AF12" s="7">
        <v>48</v>
      </c>
      <c r="AG12" s="15" t="s">
        <v>17</v>
      </c>
      <c r="AI12" s="5">
        <v>2</v>
      </c>
      <c r="AK12" s="5"/>
      <c r="AM12" s="36" t="s">
        <v>66</v>
      </c>
      <c r="AN12" s="1">
        <v>2</v>
      </c>
    </row>
    <row r="13" spans="1:40" ht="27" customHeight="1">
      <c r="A13" s="54">
        <v>3</v>
      </c>
      <c r="B13" s="18"/>
      <c r="C13" s="22">
        <f t="shared" si="1"/>
        <v>0</v>
      </c>
      <c r="D13" s="18"/>
      <c r="E13" s="18"/>
      <c r="F13" s="285"/>
      <c r="G13" s="285"/>
      <c r="H13" s="18"/>
      <c r="I13" s="18"/>
      <c r="J13" s="259" t="s">
        <v>331</v>
      </c>
      <c r="K13" s="21">
        <v>2</v>
      </c>
      <c r="L13" s="302"/>
      <c r="M13" s="287"/>
      <c r="N13" s="287"/>
      <c r="O13" s="279">
        <f t="shared" si="2"/>
        <v>0</v>
      </c>
      <c r="P13" s="303"/>
      <c r="Q13" s="26">
        <f t="shared" si="3"/>
      </c>
      <c r="R13" s="289"/>
      <c r="S13" s="290"/>
      <c r="T13" s="303"/>
      <c r="U13" s="26">
        <f t="shared" si="0"/>
      </c>
      <c r="V13" s="293"/>
      <c r="W13" s="290"/>
      <c r="X13" s="25"/>
      <c r="Y13" s="26">
        <f t="shared" si="4"/>
      </c>
      <c r="Z13" s="27">
        <f t="shared" si="5"/>
      </c>
      <c r="AA13" s="295"/>
      <c r="AC13" s="86" t="s">
        <v>112</v>
      </c>
      <c r="AD13" s="87">
        <v>80</v>
      </c>
      <c r="AF13" s="7">
        <v>49</v>
      </c>
      <c r="AG13" s="15" t="s">
        <v>18</v>
      </c>
      <c r="AI13" s="9">
        <v>3</v>
      </c>
      <c r="AK13" s="5"/>
      <c r="AM13" s="36" t="s">
        <v>67</v>
      </c>
      <c r="AN13" s="1">
        <v>3</v>
      </c>
    </row>
    <row r="14" spans="1:40" ht="27" customHeight="1">
      <c r="A14" s="54">
        <v>4</v>
      </c>
      <c r="B14" s="18"/>
      <c r="C14" s="22">
        <f t="shared" si="1"/>
        <v>0</v>
      </c>
      <c r="D14" s="18"/>
      <c r="E14" s="18"/>
      <c r="F14" s="285"/>
      <c r="G14" s="285"/>
      <c r="H14" s="18"/>
      <c r="I14" s="18"/>
      <c r="J14" s="259" t="s">
        <v>331</v>
      </c>
      <c r="K14" s="21">
        <v>2</v>
      </c>
      <c r="L14" s="302"/>
      <c r="M14" s="287"/>
      <c r="N14" s="287"/>
      <c r="O14" s="279">
        <f t="shared" si="2"/>
        <v>0</v>
      </c>
      <c r="P14" s="303"/>
      <c r="Q14" s="26">
        <f t="shared" si="3"/>
      </c>
      <c r="R14" s="291"/>
      <c r="S14" s="290"/>
      <c r="T14" s="303"/>
      <c r="U14" s="26">
        <f t="shared" si="0"/>
      </c>
      <c r="V14" s="294"/>
      <c r="W14" s="290"/>
      <c r="X14" s="25"/>
      <c r="Y14" s="26">
        <f t="shared" si="4"/>
      </c>
      <c r="Z14" s="27">
        <f t="shared" si="5"/>
      </c>
      <c r="AA14" s="295"/>
      <c r="AC14" s="86" t="s">
        <v>55</v>
      </c>
      <c r="AD14" s="87">
        <v>82</v>
      </c>
      <c r="AF14" s="7">
        <v>51</v>
      </c>
      <c r="AG14" s="15" t="s">
        <v>321</v>
      </c>
      <c r="AK14" s="9"/>
      <c r="AM14" s="36" t="s">
        <v>68</v>
      </c>
      <c r="AN14" s="1">
        <v>4</v>
      </c>
    </row>
    <row r="15" spans="1:40" ht="27" customHeight="1">
      <c r="A15" s="54">
        <v>5</v>
      </c>
      <c r="B15" s="18"/>
      <c r="C15" s="22">
        <f t="shared" si="1"/>
        <v>0</v>
      </c>
      <c r="D15" s="18"/>
      <c r="E15" s="18"/>
      <c r="F15" s="285"/>
      <c r="G15" s="285"/>
      <c r="H15" s="18"/>
      <c r="I15" s="18"/>
      <c r="J15" s="259" t="s">
        <v>331</v>
      </c>
      <c r="K15" s="21">
        <v>2</v>
      </c>
      <c r="L15" s="302"/>
      <c r="M15" s="287"/>
      <c r="N15" s="287"/>
      <c r="O15" s="279">
        <f t="shared" si="2"/>
        <v>0</v>
      </c>
      <c r="P15" s="303"/>
      <c r="Q15" s="26">
        <f t="shared" si="3"/>
      </c>
      <c r="R15" s="291"/>
      <c r="S15" s="290"/>
      <c r="T15" s="303"/>
      <c r="U15" s="26">
        <f t="shared" si="0"/>
      </c>
      <c r="V15" s="293"/>
      <c r="W15" s="290"/>
      <c r="X15" s="25"/>
      <c r="Y15" s="26">
        <f t="shared" si="4"/>
      </c>
      <c r="Z15" s="27">
        <f t="shared" si="5"/>
      </c>
      <c r="AA15" s="295"/>
      <c r="AC15" s="86" t="s">
        <v>56</v>
      </c>
      <c r="AD15" s="87">
        <v>84</v>
      </c>
      <c r="AF15" s="7">
        <v>52</v>
      </c>
      <c r="AG15" s="15" t="s">
        <v>19</v>
      </c>
      <c r="AM15" s="36" t="s">
        <v>69</v>
      </c>
      <c r="AN15" s="1">
        <v>5</v>
      </c>
    </row>
    <row r="16" spans="1:40" ht="27" customHeight="1">
      <c r="A16" s="54">
        <v>6</v>
      </c>
      <c r="B16" s="18"/>
      <c r="C16" s="22">
        <f t="shared" si="1"/>
        <v>0</v>
      </c>
      <c r="D16" s="18"/>
      <c r="E16" s="18"/>
      <c r="F16" s="285"/>
      <c r="G16" s="285"/>
      <c r="H16" s="18"/>
      <c r="I16" s="18"/>
      <c r="J16" s="259" t="s">
        <v>331</v>
      </c>
      <c r="K16" s="21">
        <v>2</v>
      </c>
      <c r="L16" s="302"/>
      <c r="M16" s="287"/>
      <c r="N16" s="287"/>
      <c r="O16" s="279">
        <f t="shared" si="2"/>
        <v>0</v>
      </c>
      <c r="P16" s="303"/>
      <c r="Q16" s="26">
        <f t="shared" si="3"/>
      </c>
      <c r="R16" s="291"/>
      <c r="S16" s="290"/>
      <c r="T16" s="303"/>
      <c r="U16" s="26">
        <f t="shared" si="0"/>
      </c>
      <c r="V16" s="293"/>
      <c r="W16" s="290"/>
      <c r="X16" s="25"/>
      <c r="Y16" s="26">
        <f t="shared" si="4"/>
      </c>
      <c r="Z16" s="27">
        <f t="shared" si="5"/>
      </c>
      <c r="AA16" s="295"/>
      <c r="AC16" s="86" t="s">
        <v>57</v>
      </c>
      <c r="AD16" s="87">
        <v>85</v>
      </c>
      <c r="AF16" s="7">
        <v>53</v>
      </c>
      <c r="AG16" s="15" t="s">
        <v>20</v>
      </c>
      <c r="AM16" s="36" t="s">
        <v>70</v>
      </c>
      <c r="AN16" s="1">
        <v>6</v>
      </c>
    </row>
    <row r="17" spans="1:40" ht="27" customHeight="1">
      <c r="A17" s="54">
        <v>7</v>
      </c>
      <c r="B17" s="18"/>
      <c r="C17" s="22">
        <f t="shared" si="1"/>
        <v>0</v>
      </c>
      <c r="D17" s="18"/>
      <c r="E17" s="18"/>
      <c r="F17" s="285"/>
      <c r="G17" s="285"/>
      <c r="H17" s="18"/>
      <c r="I17" s="18"/>
      <c r="J17" s="259" t="s">
        <v>331</v>
      </c>
      <c r="K17" s="21">
        <v>2</v>
      </c>
      <c r="L17" s="302"/>
      <c r="M17" s="287"/>
      <c r="N17" s="287"/>
      <c r="O17" s="279">
        <f t="shared" si="2"/>
        <v>0</v>
      </c>
      <c r="P17" s="303"/>
      <c r="Q17" s="26">
        <f t="shared" si="3"/>
      </c>
      <c r="R17" s="291"/>
      <c r="S17" s="290"/>
      <c r="T17" s="303"/>
      <c r="U17" s="26">
        <f t="shared" si="0"/>
      </c>
      <c r="V17" s="293"/>
      <c r="W17" s="290"/>
      <c r="X17" s="25"/>
      <c r="Y17" s="26">
        <f t="shared" si="4"/>
      </c>
      <c r="Z17" s="27">
        <f t="shared" si="5"/>
      </c>
      <c r="AA17" s="295"/>
      <c r="AC17" s="86" t="s">
        <v>98</v>
      </c>
      <c r="AD17" s="87">
        <v>87</v>
      </c>
      <c r="AF17" s="7">
        <v>54</v>
      </c>
      <c r="AG17" s="15" t="s">
        <v>21</v>
      </c>
      <c r="AM17" s="36" t="s">
        <v>71</v>
      </c>
      <c r="AN17" s="1">
        <v>7</v>
      </c>
    </row>
    <row r="18" spans="1:40" ht="27" customHeight="1">
      <c r="A18" s="54">
        <v>8</v>
      </c>
      <c r="B18" s="18"/>
      <c r="C18" s="22">
        <f t="shared" si="1"/>
        <v>0</v>
      </c>
      <c r="D18" s="18"/>
      <c r="E18" s="18"/>
      <c r="F18" s="285"/>
      <c r="G18" s="285"/>
      <c r="H18" s="18"/>
      <c r="I18" s="18"/>
      <c r="J18" s="259" t="s">
        <v>331</v>
      </c>
      <c r="K18" s="21">
        <v>2</v>
      </c>
      <c r="L18" s="302"/>
      <c r="M18" s="287"/>
      <c r="N18" s="287"/>
      <c r="O18" s="279">
        <f t="shared" si="2"/>
        <v>0</v>
      </c>
      <c r="P18" s="303"/>
      <c r="Q18" s="26">
        <f t="shared" si="3"/>
      </c>
      <c r="R18" s="291"/>
      <c r="S18" s="290"/>
      <c r="T18" s="303"/>
      <c r="U18" s="26">
        <f t="shared" si="0"/>
      </c>
      <c r="V18" s="293"/>
      <c r="W18" s="290"/>
      <c r="X18" s="25"/>
      <c r="Y18" s="26">
        <f t="shared" si="4"/>
      </c>
      <c r="Z18" s="27">
        <f t="shared" si="5"/>
      </c>
      <c r="AA18" s="295"/>
      <c r="AC18" s="86"/>
      <c r="AD18" s="87">
        <v>88</v>
      </c>
      <c r="AF18" s="7">
        <v>55</v>
      </c>
      <c r="AG18" s="15" t="s">
        <v>306</v>
      </c>
      <c r="AM18" s="276" t="s">
        <v>329</v>
      </c>
      <c r="AN18" s="1">
        <v>8</v>
      </c>
    </row>
    <row r="19" spans="1:40" ht="27" customHeight="1">
      <c r="A19" s="54">
        <v>9</v>
      </c>
      <c r="B19" s="18"/>
      <c r="C19" s="22">
        <f t="shared" si="1"/>
        <v>0</v>
      </c>
      <c r="D19" s="18"/>
      <c r="E19" s="18"/>
      <c r="F19" s="285"/>
      <c r="G19" s="285"/>
      <c r="H19" s="18"/>
      <c r="I19" s="18"/>
      <c r="J19" s="259" t="s">
        <v>331</v>
      </c>
      <c r="K19" s="21">
        <v>2</v>
      </c>
      <c r="L19" s="302"/>
      <c r="M19" s="287"/>
      <c r="N19" s="287"/>
      <c r="O19" s="279">
        <f t="shared" si="2"/>
        <v>0</v>
      </c>
      <c r="P19" s="303"/>
      <c r="Q19" s="26">
        <f t="shared" si="3"/>
      </c>
      <c r="R19" s="291"/>
      <c r="S19" s="290"/>
      <c r="T19" s="303"/>
      <c r="U19" s="26">
        <f t="shared" si="0"/>
      </c>
      <c r="V19" s="293"/>
      <c r="W19" s="290"/>
      <c r="X19" s="25"/>
      <c r="Y19" s="26">
        <f t="shared" si="4"/>
      </c>
      <c r="Z19" s="27">
        <f t="shared" si="5"/>
      </c>
      <c r="AA19" s="295"/>
      <c r="AC19" s="86" t="s">
        <v>59</v>
      </c>
      <c r="AD19" s="87">
        <v>89</v>
      </c>
      <c r="AF19" s="7">
        <v>56</v>
      </c>
      <c r="AG19" s="15" t="s">
        <v>22</v>
      </c>
      <c r="AM19" s="276" t="s">
        <v>330</v>
      </c>
      <c r="AN19" s="1">
        <v>9</v>
      </c>
    </row>
    <row r="20" spans="1:40" ht="27" customHeight="1">
      <c r="A20" s="54">
        <v>10</v>
      </c>
      <c r="B20" s="18"/>
      <c r="C20" s="22">
        <f t="shared" si="1"/>
        <v>0</v>
      </c>
      <c r="D20" s="18"/>
      <c r="E20" s="18"/>
      <c r="F20" s="285"/>
      <c r="G20" s="285"/>
      <c r="H20" s="18"/>
      <c r="I20" s="18"/>
      <c r="J20" s="259" t="s">
        <v>331</v>
      </c>
      <c r="K20" s="21">
        <v>2</v>
      </c>
      <c r="L20" s="302"/>
      <c r="M20" s="287"/>
      <c r="N20" s="287"/>
      <c r="O20" s="279">
        <f t="shared" si="2"/>
        <v>0</v>
      </c>
      <c r="P20" s="303"/>
      <c r="Q20" s="26">
        <f t="shared" si="3"/>
      </c>
      <c r="R20" s="291"/>
      <c r="S20" s="290"/>
      <c r="T20" s="303"/>
      <c r="U20" s="26">
        <f t="shared" si="0"/>
      </c>
      <c r="V20" s="293"/>
      <c r="W20" s="290"/>
      <c r="X20" s="25"/>
      <c r="Y20" s="26">
        <f t="shared" si="4"/>
      </c>
      <c r="Z20" s="27">
        <f t="shared" si="5"/>
      </c>
      <c r="AA20" s="295"/>
      <c r="AC20" s="86" t="s">
        <v>61</v>
      </c>
      <c r="AD20" s="87">
        <v>90</v>
      </c>
      <c r="AF20" s="7">
        <v>57</v>
      </c>
      <c r="AG20" s="15" t="s">
        <v>23</v>
      </c>
      <c r="AM20" s="36" t="s">
        <v>76</v>
      </c>
      <c r="AN20" s="1">
        <v>10</v>
      </c>
    </row>
    <row r="21" spans="1:40" ht="27" customHeight="1">
      <c r="A21" s="54">
        <v>11</v>
      </c>
      <c r="B21" s="18"/>
      <c r="C21" s="22">
        <f t="shared" si="1"/>
        <v>0</v>
      </c>
      <c r="D21" s="18"/>
      <c r="E21" s="18"/>
      <c r="F21" s="285"/>
      <c r="G21" s="285"/>
      <c r="H21" s="18"/>
      <c r="I21" s="18"/>
      <c r="J21" s="259" t="s">
        <v>331</v>
      </c>
      <c r="K21" s="21">
        <v>2</v>
      </c>
      <c r="L21" s="302"/>
      <c r="M21" s="287"/>
      <c r="N21" s="287"/>
      <c r="O21" s="279">
        <f t="shared" si="2"/>
        <v>0</v>
      </c>
      <c r="P21" s="303"/>
      <c r="Q21" s="26">
        <f t="shared" si="3"/>
      </c>
      <c r="R21" s="291"/>
      <c r="S21" s="290"/>
      <c r="T21" s="303"/>
      <c r="U21" s="26">
        <f t="shared" si="0"/>
      </c>
      <c r="V21" s="293"/>
      <c r="W21" s="290"/>
      <c r="X21" s="25"/>
      <c r="Y21" s="26">
        <f t="shared" si="4"/>
      </c>
      <c r="Z21" s="27">
        <f t="shared" si="5"/>
      </c>
      <c r="AA21" s="295"/>
      <c r="AC21" s="86" t="s">
        <v>99</v>
      </c>
      <c r="AD21" s="87">
        <v>91</v>
      </c>
      <c r="AF21" s="8">
        <v>58</v>
      </c>
      <c r="AG21" s="17" t="s">
        <v>24</v>
      </c>
      <c r="AM21" s="36" t="s">
        <v>77</v>
      </c>
      <c r="AN21" s="1">
        <v>11</v>
      </c>
    </row>
    <row r="22" spans="1:40" ht="27" customHeight="1">
      <c r="A22" s="54">
        <v>12</v>
      </c>
      <c r="B22" s="18"/>
      <c r="C22" s="22">
        <f t="shared" si="1"/>
        <v>0</v>
      </c>
      <c r="D22" s="18"/>
      <c r="E22" s="18"/>
      <c r="F22" s="285"/>
      <c r="G22" s="285"/>
      <c r="H22" s="18"/>
      <c r="I22" s="18"/>
      <c r="J22" s="259" t="s">
        <v>331</v>
      </c>
      <c r="K22" s="21">
        <v>2</v>
      </c>
      <c r="L22" s="302"/>
      <c r="M22" s="287"/>
      <c r="N22" s="287"/>
      <c r="O22" s="279">
        <f t="shared" si="2"/>
        <v>0</v>
      </c>
      <c r="P22" s="303"/>
      <c r="Q22" s="26">
        <f t="shared" si="3"/>
      </c>
      <c r="R22" s="291"/>
      <c r="S22" s="290"/>
      <c r="T22" s="303"/>
      <c r="U22" s="26">
        <f t="shared" si="0"/>
      </c>
      <c r="V22" s="294"/>
      <c r="W22" s="290"/>
      <c r="X22" s="25"/>
      <c r="Y22" s="26">
        <f t="shared" si="4"/>
      </c>
      <c r="Z22" s="27">
        <f t="shared" si="5"/>
      </c>
      <c r="AA22" s="295"/>
      <c r="AC22" s="86" t="s">
        <v>63</v>
      </c>
      <c r="AD22" s="87">
        <v>121</v>
      </c>
      <c r="AM22" s="36" t="s">
        <v>78</v>
      </c>
      <c r="AN22" s="1">
        <v>12</v>
      </c>
    </row>
    <row r="23" spans="1:40" ht="27" customHeight="1">
      <c r="A23" s="54">
        <v>13</v>
      </c>
      <c r="B23" s="18"/>
      <c r="C23" s="22">
        <f t="shared" si="1"/>
        <v>0</v>
      </c>
      <c r="D23" s="18"/>
      <c r="E23" s="18"/>
      <c r="F23" s="285"/>
      <c r="G23" s="285"/>
      <c r="H23" s="250"/>
      <c r="I23" s="250"/>
      <c r="J23" s="259" t="s">
        <v>331</v>
      </c>
      <c r="K23" s="21">
        <v>2</v>
      </c>
      <c r="L23" s="302"/>
      <c r="M23" s="287"/>
      <c r="N23" s="287"/>
      <c r="O23" s="279">
        <f t="shared" si="2"/>
        <v>0</v>
      </c>
      <c r="P23" s="303"/>
      <c r="Q23" s="26">
        <f t="shared" si="3"/>
      </c>
      <c r="R23" s="289"/>
      <c r="S23" s="290"/>
      <c r="T23" s="303"/>
      <c r="U23" s="26">
        <f t="shared" si="0"/>
      </c>
      <c r="V23" s="294"/>
      <c r="W23" s="290"/>
      <c r="X23" s="25"/>
      <c r="Y23" s="26">
        <f t="shared" si="4"/>
      </c>
      <c r="Z23" s="27">
        <f t="shared" si="5"/>
      </c>
      <c r="AA23" s="295"/>
      <c r="AC23" s="86"/>
      <c r="AD23" s="87"/>
      <c r="AM23" s="36" t="s">
        <v>79</v>
      </c>
      <c r="AN23" s="1">
        <v>13</v>
      </c>
    </row>
    <row r="24" spans="1:40" ht="27" customHeight="1">
      <c r="A24" s="54">
        <v>14</v>
      </c>
      <c r="B24" s="18"/>
      <c r="C24" s="22">
        <f t="shared" si="1"/>
        <v>0</v>
      </c>
      <c r="D24" s="18"/>
      <c r="E24" s="18"/>
      <c r="F24" s="285"/>
      <c r="G24" s="285"/>
      <c r="H24" s="250"/>
      <c r="I24" s="250"/>
      <c r="J24" s="259" t="s">
        <v>331</v>
      </c>
      <c r="K24" s="21">
        <v>2</v>
      </c>
      <c r="L24" s="302"/>
      <c r="M24" s="287"/>
      <c r="N24" s="287"/>
      <c r="O24" s="279">
        <f t="shared" si="2"/>
        <v>0</v>
      </c>
      <c r="P24" s="303"/>
      <c r="Q24" s="26">
        <f t="shared" si="3"/>
      </c>
      <c r="R24" s="289"/>
      <c r="S24" s="290"/>
      <c r="T24" s="303"/>
      <c r="U24" s="26">
        <f t="shared" si="0"/>
      </c>
      <c r="V24" s="294"/>
      <c r="W24" s="290"/>
      <c r="X24" s="25"/>
      <c r="Y24" s="26">
        <f t="shared" si="4"/>
      </c>
      <c r="Z24" s="27">
        <f t="shared" si="5"/>
      </c>
      <c r="AA24" s="295"/>
      <c r="AC24" s="37"/>
      <c r="AD24" s="38"/>
      <c r="AM24" s="36" t="s">
        <v>80</v>
      </c>
      <c r="AN24" s="1">
        <v>14</v>
      </c>
    </row>
    <row r="25" spans="1:40" ht="27" customHeight="1">
      <c r="A25" s="54">
        <v>15</v>
      </c>
      <c r="B25" s="18"/>
      <c r="C25" s="22">
        <f t="shared" si="1"/>
        <v>0</v>
      </c>
      <c r="D25" s="18"/>
      <c r="E25" s="18"/>
      <c r="F25" s="285"/>
      <c r="G25" s="285"/>
      <c r="H25" s="250"/>
      <c r="I25" s="250"/>
      <c r="J25" s="259" t="s">
        <v>331</v>
      </c>
      <c r="K25" s="21">
        <v>2</v>
      </c>
      <c r="L25" s="302"/>
      <c r="M25" s="287"/>
      <c r="N25" s="287"/>
      <c r="O25" s="279">
        <f t="shared" si="2"/>
        <v>0</v>
      </c>
      <c r="P25" s="303"/>
      <c r="Q25" s="26">
        <f t="shared" si="3"/>
      </c>
      <c r="R25" s="291"/>
      <c r="S25" s="290"/>
      <c r="T25" s="303"/>
      <c r="U25" s="26">
        <f t="shared" si="0"/>
      </c>
      <c r="V25" s="294"/>
      <c r="W25" s="290"/>
      <c r="X25" s="25"/>
      <c r="Y25" s="26">
        <f t="shared" si="4"/>
      </c>
      <c r="Z25" s="27">
        <f t="shared" si="5"/>
      </c>
      <c r="AA25" s="295"/>
      <c r="AC25" s="14"/>
      <c r="AD25" s="15"/>
      <c r="AM25" s="36" t="s">
        <v>81</v>
      </c>
      <c r="AN25" s="1">
        <v>15</v>
      </c>
    </row>
    <row r="26" spans="1:40" ht="27" customHeight="1">
      <c r="A26" s="54">
        <v>16</v>
      </c>
      <c r="B26" s="18"/>
      <c r="C26" s="22">
        <f t="shared" si="1"/>
        <v>0</v>
      </c>
      <c r="D26" s="18"/>
      <c r="E26" s="18"/>
      <c r="F26" s="285"/>
      <c r="G26" s="285"/>
      <c r="H26" s="250"/>
      <c r="I26" s="250"/>
      <c r="J26" s="259" t="s">
        <v>331</v>
      </c>
      <c r="K26" s="21">
        <v>2</v>
      </c>
      <c r="L26" s="302"/>
      <c r="M26" s="287"/>
      <c r="N26" s="287"/>
      <c r="O26" s="279">
        <f t="shared" si="2"/>
        <v>0</v>
      </c>
      <c r="P26" s="303"/>
      <c r="Q26" s="26">
        <f t="shared" si="3"/>
      </c>
      <c r="R26" s="291"/>
      <c r="S26" s="290"/>
      <c r="T26" s="303"/>
      <c r="U26" s="26">
        <f t="shared" si="0"/>
      </c>
      <c r="V26" s="294"/>
      <c r="W26" s="290"/>
      <c r="X26" s="25"/>
      <c r="Y26" s="26">
        <f t="shared" si="4"/>
      </c>
      <c r="Z26" s="27">
        <f t="shared" si="5"/>
      </c>
      <c r="AA26" s="295"/>
      <c r="AC26" s="16"/>
      <c r="AD26" s="17"/>
      <c r="AM26" s="36" t="s">
        <v>83</v>
      </c>
      <c r="AN26" s="1">
        <v>16</v>
      </c>
    </row>
    <row r="27" spans="1:40" ht="27" customHeight="1">
      <c r="A27" s="54">
        <v>17</v>
      </c>
      <c r="B27" s="18"/>
      <c r="C27" s="22">
        <f t="shared" si="1"/>
        <v>0</v>
      </c>
      <c r="D27" s="18"/>
      <c r="E27" s="18"/>
      <c r="F27" s="285"/>
      <c r="G27" s="285"/>
      <c r="H27" s="250"/>
      <c r="I27" s="250"/>
      <c r="J27" s="259" t="s">
        <v>331</v>
      </c>
      <c r="K27" s="21">
        <v>2</v>
      </c>
      <c r="L27" s="302"/>
      <c r="M27" s="287"/>
      <c r="N27" s="287"/>
      <c r="O27" s="279">
        <f t="shared" si="2"/>
        <v>0</v>
      </c>
      <c r="P27" s="303"/>
      <c r="Q27" s="26">
        <f t="shared" si="3"/>
      </c>
      <c r="R27" s="291"/>
      <c r="S27" s="290"/>
      <c r="T27" s="303"/>
      <c r="U27" s="26">
        <f t="shared" si="0"/>
      </c>
      <c r="V27" s="294"/>
      <c r="W27" s="290"/>
      <c r="X27" s="25"/>
      <c r="Y27" s="26">
        <f t="shared" si="4"/>
      </c>
      <c r="Z27" s="27">
        <f t="shared" si="5"/>
      </c>
      <c r="AA27" s="295"/>
      <c r="AM27" s="36" t="s">
        <v>82</v>
      </c>
      <c r="AN27" s="1">
        <v>17</v>
      </c>
    </row>
    <row r="28" spans="1:40" ht="27" customHeight="1">
      <c r="A28" s="54">
        <v>18</v>
      </c>
      <c r="B28" s="18"/>
      <c r="C28" s="22">
        <f t="shared" si="1"/>
        <v>0</v>
      </c>
      <c r="D28" s="18"/>
      <c r="E28" s="18"/>
      <c r="F28" s="285"/>
      <c r="G28" s="285"/>
      <c r="H28" s="250"/>
      <c r="I28" s="250"/>
      <c r="J28" s="259" t="s">
        <v>331</v>
      </c>
      <c r="K28" s="21">
        <v>2</v>
      </c>
      <c r="L28" s="302"/>
      <c r="M28" s="287"/>
      <c r="N28" s="287"/>
      <c r="O28" s="279">
        <f t="shared" si="2"/>
        <v>0</v>
      </c>
      <c r="P28" s="303"/>
      <c r="Q28" s="26">
        <f t="shared" si="3"/>
      </c>
      <c r="R28" s="291"/>
      <c r="S28" s="290"/>
      <c r="T28" s="303"/>
      <c r="U28" s="26">
        <f t="shared" si="0"/>
      </c>
      <c r="V28" s="294"/>
      <c r="W28" s="290"/>
      <c r="X28" s="25"/>
      <c r="Y28" s="26">
        <f t="shared" si="4"/>
      </c>
      <c r="Z28" s="27">
        <f t="shared" si="5"/>
      </c>
      <c r="AA28" s="295"/>
      <c r="AM28" s="36" t="s">
        <v>84</v>
      </c>
      <c r="AN28" s="1">
        <v>18</v>
      </c>
    </row>
    <row r="29" spans="1:40" ht="27" customHeight="1">
      <c r="A29" s="54">
        <v>19</v>
      </c>
      <c r="B29" s="18"/>
      <c r="C29" s="22">
        <f t="shared" si="1"/>
        <v>0</v>
      </c>
      <c r="D29" s="18"/>
      <c r="E29" s="18"/>
      <c r="F29" s="285"/>
      <c r="G29" s="285"/>
      <c r="H29" s="250"/>
      <c r="I29" s="250"/>
      <c r="J29" s="259" t="s">
        <v>331</v>
      </c>
      <c r="K29" s="21">
        <v>2</v>
      </c>
      <c r="L29" s="302"/>
      <c r="M29" s="287"/>
      <c r="N29" s="287"/>
      <c r="O29" s="279">
        <f t="shared" si="2"/>
        <v>0</v>
      </c>
      <c r="P29" s="303"/>
      <c r="Q29" s="26">
        <f t="shared" si="3"/>
      </c>
      <c r="R29" s="291"/>
      <c r="S29" s="290"/>
      <c r="T29" s="303"/>
      <c r="U29" s="26">
        <f t="shared" si="0"/>
      </c>
      <c r="V29" s="294"/>
      <c r="W29" s="290"/>
      <c r="X29" s="25"/>
      <c r="Y29" s="26">
        <f t="shared" si="4"/>
      </c>
      <c r="Z29" s="27">
        <f t="shared" si="5"/>
      </c>
      <c r="AA29" s="295"/>
      <c r="AM29" s="36" t="s">
        <v>85</v>
      </c>
      <c r="AN29" s="1">
        <v>19</v>
      </c>
    </row>
    <row r="30" spans="1:40" ht="27" customHeight="1">
      <c r="A30" s="54">
        <v>20</v>
      </c>
      <c r="B30" s="18"/>
      <c r="C30" s="22">
        <f t="shared" si="1"/>
        <v>0</v>
      </c>
      <c r="D30" s="18"/>
      <c r="E30" s="18"/>
      <c r="F30" s="285"/>
      <c r="G30" s="285"/>
      <c r="H30" s="250"/>
      <c r="I30" s="250"/>
      <c r="J30" s="259" t="s">
        <v>331</v>
      </c>
      <c r="K30" s="21">
        <v>2</v>
      </c>
      <c r="L30" s="302"/>
      <c r="M30" s="287"/>
      <c r="N30" s="287"/>
      <c r="O30" s="279">
        <f t="shared" si="2"/>
        <v>0</v>
      </c>
      <c r="P30" s="303"/>
      <c r="Q30" s="26">
        <f t="shared" si="3"/>
      </c>
      <c r="R30" s="291"/>
      <c r="S30" s="290"/>
      <c r="T30" s="303"/>
      <c r="U30" s="26">
        <f t="shared" si="0"/>
      </c>
      <c r="V30" s="294"/>
      <c r="W30" s="290"/>
      <c r="X30" s="25"/>
      <c r="Y30" s="26">
        <f t="shared" si="4"/>
      </c>
      <c r="Z30" s="27">
        <f t="shared" si="5"/>
      </c>
      <c r="AA30" s="295"/>
      <c r="AM30" s="36" t="s">
        <v>86</v>
      </c>
      <c r="AN30" s="1">
        <v>20</v>
      </c>
    </row>
    <row r="31" spans="39:40" ht="17.25" customHeight="1">
      <c r="AM31" s="249" t="s">
        <v>307</v>
      </c>
      <c r="AN31" s="1">
        <v>21</v>
      </c>
    </row>
    <row r="32" spans="5:27" ht="17.25" customHeight="1">
      <c r="E32" s="269"/>
      <c r="F32" s="391" t="s">
        <v>49</v>
      </c>
      <c r="G32" s="34" t="s">
        <v>50</v>
      </c>
      <c r="H32" s="257"/>
      <c r="I32" s="257"/>
      <c r="M32" s="388" t="s">
        <v>106</v>
      </c>
      <c r="N32" s="388"/>
      <c r="O32" s="79"/>
      <c r="P32" s="80" t="s">
        <v>105</v>
      </c>
      <c r="Q32" s="81"/>
      <c r="R32" s="389" t="s">
        <v>104</v>
      </c>
      <c r="S32" s="390"/>
      <c r="T32" s="82" t="s">
        <v>111</v>
      </c>
      <c r="U32" s="83"/>
      <c r="V32" s="84" t="s">
        <v>102</v>
      </c>
      <c r="W32" s="388" t="s">
        <v>101</v>
      </c>
      <c r="X32" s="388"/>
      <c r="Y32" s="388"/>
      <c r="Z32" s="388"/>
      <c r="AA32" s="388"/>
    </row>
    <row r="33" spans="5:27" ht="27" customHeight="1">
      <c r="E33" s="269"/>
      <c r="F33" s="388"/>
      <c r="G33" s="296"/>
      <c r="H33" s="257"/>
      <c r="I33" s="257"/>
      <c r="M33" s="388" t="s">
        <v>107</v>
      </c>
      <c r="N33" s="388"/>
      <c r="O33" s="66"/>
      <c r="P33" s="68">
        <v>400</v>
      </c>
      <c r="Q33" s="67"/>
      <c r="R33" s="356">
        <v>1500</v>
      </c>
      <c r="S33" s="357"/>
      <c r="T33" s="75">
        <f>SUM(P33:S33)</f>
        <v>1900</v>
      </c>
      <c r="U33" s="34"/>
      <c r="V33" s="77">
        <f>COUNTA(P11:P30)-V34</f>
        <v>0</v>
      </c>
      <c r="W33" s="352">
        <f>IF(V33="","",T33*V33)</f>
        <v>0</v>
      </c>
      <c r="X33" s="352"/>
      <c r="Y33" s="352"/>
      <c r="Z33" s="352"/>
      <c r="AA33" s="352"/>
    </row>
    <row r="34" spans="13:27" ht="27" customHeight="1">
      <c r="M34" s="388" t="s">
        <v>108</v>
      </c>
      <c r="N34" s="388"/>
      <c r="O34" s="66"/>
      <c r="P34" s="68">
        <v>400</v>
      </c>
      <c r="Q34" s="67"/>
      <c r="R34" s="356">
        <v>2500</v>
      </c>
      <c r="S34" s="357"/>
      <c r="T34" s="75">
        <f>SUM(P34:S34)</f>
        <v>2900</v>
      </c>
      <c r="U34" s="34"/>
      <c r="V34" s="77">
        <f>COUNTA(T11:T30)</f>
        <v>0</v>
      </c>
      <c r="W34" s="352">
        <f>IF(V34="","",T34*V34)</f>
        <v>0</v>
      </c>
      <c r="X34" s="352"/>
      <c r="Y34" s="352"/>
      <c r="Z34" s="352"/>
      <c r="AA34" s="352"/>
    </row>
    <row r="35" spans="13:27" ht="27" customHeight="1">
      <c r="M35" s="388" t="s">
        <v>109</v>
      </c>
      <c r="N35" s="388"/>
      <c r="O35" s="66"/>
      <c r="P35" s="68">
        <v>400</v>
      </c>
      <c r="Q35" s="67"/>
      <c r="R35" s="358"/>
      <c r="S35" s="359"/>
      <c r="T35" s="75">
        <f>SUM(P35:S35)</f>
        <v>400</v>
      </c>
      <c r="U35" s="34"/>
      <c r="V35" s="77">
        <f>COUNTA(F11:F30)-V33-V34</f>
        <v>0</v>
      </c>
      <c r="W35" s="352">
        <f>IF(V35="","",T35*V35)</f>
        <v>0</v>
      </c>
      <c r="X35" s="352"/>
      <c r="Y35" s="352"/>
      <c r="Z35" s="352"/>
      <c r="AA35" s="352"/>
    </row>
    <row r="36" spans="13:27" ht="27" customHeight="1">
      <c r="M36" s="388" t="s">
        <v>110</v>
      </c>
      <c r="N36" s="388"/>
      <c r="O36" s="66"/>
      <c r="P36" s="73"/>
      <c r="Q36" s="67"/>
      <c r="R36" s="356">
        <v>2500</v>
      </c>
      <c r="S36" s="357"/>
      <c r="T36" s="75">
        <f>SUM(P36:S36)</f>
        <v>2500</v>
      </c>
      <c r="U36" s="34"/>
      <c r="V36" s="77">
        <f>IF(COUNTA(AA11:AA30)=0,0,1)</f>
        <v>0</v>
      </c>
      <c r="W36" s="352">
        <f>IF(V36="","",T36*V36)</f>
        <v>0</v>
      </c>
      <c r="X36" s="352"/>
      <c r="Y36" s="352"/>
      <c r="Z36" s="352"/>
      <c r="AA36" s="352"/>
    </row>
    <row r="37" spans="14:27" ht="27" customHeight="1">
      <c r="N37" s="233" t="s">
        <v>216</v>
      </c>
      <c r="O37" s="234"/>
      <c r="P37" s="234" t="e">
        <f>P33*V37</f>
        <v>#VALUE!</v>
      </c>
      <c r="Q37" s="233"/>
      <c r="R37" s="392" t="e">
        <f>W37-P37</f>
        <v>#VALUE!</v>
      </c>
      <c r="S37" s="393"/>
      <c r="T37" s="85" t="s">
        <v>103</v>
      </c>
      <c r="V37" s="77">
        <f>IF(G7="","",SUM(V33:V35))</f>
      </c>
      <c r="W37" s="352">
        <f>IF(V37="","",SUM(W33:AA36))</f>
      </c>
      <c r="X37" s="352"/>
      <c r="Y37" s="352"/>
      <c r="Z37" s="352"/>
      <c r="AA37" s="352"/>
    </row>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sheetData>
  <sheetProtection sheet="1" selectLockedCells="1"/>
  <mergeCells count="23">
    <mergeCell ref="W37:AA37"/>
    <mergeCell ref="M33:N33"/>
    <mergeCell ref="W33:AA33"/>
    <mergeCell ref="W32:AA32"/>
    <mergeCell ref="R37:S37"/>
    <mergeCell ref="M35:N35"/>
    <mergeCell ref="R33:S33"/>
    <mergeCell ref="W35:AA35"/>
    <mergeCell ref="R35:S35"/>
    <mergeCell ref="M36:N36"/>
    <mergeCell ref="R36:S36"/>
    <mergeCell ref="M34:N34"/>
    <mergeCell ref="R34:S34"/>
    <mergeCell ref="W34:AA34"/>
    <mergeCell ref="F32:F33"/>
    <mergeCell ref="W36:AA36"/>
    <mergeCell ref="F1:W1"/>
    <mergeCell ref="S3:V3"/>
    <mergeCell ref="S4:W4"/>
    <mergeCell ref="S5:W5"/>
    <mergeCell ref="S6:W6"/>
    <mergeCell ref="M32:N32"/>
    <mergeCell ref="R32:S32"/>
  </mergeCells>
  <conditionalFormatting sqref="S11:S30">
    <cfRule type="expression" priority="4" dxfId="8" stopIfTrue="1">
      <formula>$Q11=90</formula>
    </cfRule>
    <cfRule type="expression" priority="5" dxfId="8" stopIfTrue="1">
      <formula>$Q11=87</formula>
    </cfRule>
    <cfRule type="expression" priority="6" dxfId="8" stopIfTrue="1">
      <formula>$Q11&lt;81</formula>
    </cfRule>
  </conditionalFormatting>
  <conditionalFormatting sqref="W11:W30">
    <cfRule type="expression" priority="1" dxfId="8" stopIfTrue="1">
      <formula>$U11=90</formula>
    </cfRule>
    <cfRule type="expression" priority="2" dxfId="8" stopIfTrue="1">
      <formula>$U11=87</formula>
    </cfRule>
    <cfRule type="expression" priority="3" dxfId="8" stopIfTrue="1">
      <formula>$U11&lt;81</formula>
    </cfRule>
  </conditionalFormatting>
  <dataValidations count="10">
    <dataValidation type="list" showInputMessage="1" showErrorMessage="1" sqref="P11:P30 T11:T30">
      <formula1>$AC$10:$AC$24</formula1>
    </dataValidation>
    <dataValidation type="list" allowBlank="1" showInputMessage="1" showErrorMessage="1" sqref="G4">
      <formula1>$AG$10:$AG$21</formula1>
    </dataValidation>
    <dataValidation type="whole" allowBlank="1" showInputMessage="1" showErrorMessage="1" imeMode="halfAlpha" sqref="N11:N30">
      <formula1>101</formula1>
      <formula2>1231</formula2>
    </dataValidation>
    <dataValidation type="whole" allowBlank="1" showInputMessage="1" showErrorMessage="1" imeMode="halfAlpha" sqref="M11:M30">
      <formula1>1900</formula1>
      <formula2>2100</formula2>
    </dataValidation>
    <dataValidation allowBlank="1" showInputMessage="1" showErrorMessage="1" imeMode="halfKatakana" sqref="G11:I30 G6"/>
    <dataValidation allowBlank="1" showInputMessage="1" showErrorMessage="1" imeMode="halfAlpha" sqref="B11:B30 E11:E30 V11:V30 R11:R30 Z11:Z30"/>
    <dataValidation type="list" showInputMessage="1" showErrorMessage="1" sqref="H33:I33">
      <formula1>'女子申込(様式1-1)'!#REF!</formula1>
    </dataValidation>
    <dataValidation type="list" allowBlank="1" showInputMessage="1" showErrorMessage="1" sqref="G5">
      <formula1>$AM$10:$AM$31</formula1>
    </dataValidation>
    <dataValidation type="list" allowBlank="1" showInputMessage="1" showErrorMessage="1" sqref="AA11:AA30">
      <formula1>$AK$10:$AK$11</formula1>
    </dataValidation>
    <dataValidation type="list" allowBlank="1" showInputMessage="1" showErrorMessage="1" sqref="L11:L30">
      <formula1>$AI$10:$AI$13</formula1>
    </dataValidation>
  </dataValidations>
  <printOptions horizontalCentered="1"/>
  <pageMargins left="0.31496062992125984" right="0.31496062992125984" top="0.7480314960629921" bottom="0.7480314960629921" header="0.31496062992125984" footer="0.31496062992125984"/>
  <pageSetup horizontalDpi="300" verticalDpi="300" orientation="portrait" paperSize="9" scale="80" r:id="rId3"/>
  <colBreaks count="1" manualBreakCount="1">
    <brk id="27" max="65535" man="1"/>
  </colBreaks>
  <legacyDrawing r:id="rId2"/>
</worksheet>
</file>

<file path=xl/worksheets/sheet5.xml><?xml version="1.0" encoding="utf-8"?>
<worksheet xmlns="http://schemas.openxmlformats.org/spreadsheetml/2006/main" xmlns:r="http://schemas.openxmlformats.org/officeDocument/2006/relationships">
  <sheetPr>
    <tabColor theme="5" tint="0.5999900102615356"/>
  </sheetPr>
  <dimension ref="A1:IV48"/>
  <sheetViews>
    <sheetView view="pageBreakPreview" zoomScaleSheetLayoutView="100" zoomScalePageLayoutView="0" workbookViewId="0" topLeftCell="A1">
      <selection activeCell="D19" sqref="D19"/>
    </sheetView>
  </sheetViews>
  <sheetFormatPr defaultColWidth="9.140625" defaultRowHeight="15"/>
  <cols>
    <col min="1" max="1" width="5.140625" style="90" customWidth="1"/>
    <col min="2" max="2" width="4.28125" style="90" customWidth="1"/>
    <col min="3" max="3" width="20.57421875" style="90" customWidth="1"/>
    <col min="4" max="4" width="3.421875" style="90" customWidth="1"/>
    <col min="5" max="6" width="7.8515625" style="90" customWidth="1"/>
    <col min="7" max="7" width="9.421875" style="90" customWidth="1"/>
    <col min="8" max="8" width="5.00390625" style="90" customWidth="1"/>
    <col min="9" max="9" width="4.7109375" style="90" customWidth="1"/>
    <col min="10" max="10" width="13.28125" style="90" customWidth="1"/>
    <col min="11" max="12" width="13.421875" style="90" customWidth="1"/>
    <col min="13" max="16384" width="9.00390625" style="90" customWidth="1"/>
  </cols>
  <sheetData>
    <row r="1" spans="1:10" ht="22.5" customHeight="1">
      <c r="A1" s="88" t="s">
        <v>132</v>
      </c>
      <c r="B1" s="89"/>
      <c r="C1" s="89" t="s">
        <v>133</v>
      </c>
      <c r="D1" s="88"/>
      <c r="E1" s="88"/>
      <c r="F1" s="88"/>
      <c r="G1" s="88"/>
      <c r="H1" s="88"/>
      <c r="I1" s="88"/>
      <c r="J1" s="88"/>
    </row>
    <row r="2" spans="1:10" ht="12" customHeight="1">
      <c r="A2" s="91" t="s">
        <v>115</v>
      </c>
      <c r="B2" s="91"/>
      <c r="C2" s="91" t="s">
        <v>37</v>
      </c>
      <c r="D2" s="115" t="s">
        <v>14</v>
      </c>
      <c r="E2" s="387" t="s">
        <v>116</v>
      </c>
      <c r="F2" s="387"/>
      <c r="G2" s="387" t="s">
        <v>117</v>
      </c>
      <c r="H2" s="387"/>
      <c r="I2" s="387" t="s">
        <v>118</v>
      </c>
      <c r="J2" s="387"/>
    </row>
    <row r="3" spans="1:10" ht="26.25" customHeight="1">
      <c r="A3" s="94" t="s">
        <v>119</v>
      </c>
      <c r="B3" s="95"/>
      <c r="C3" s="95" t="s">
        <v>144</v>
      </c>
      <c r="D3" s="97">
        <v>2</v>
      </c>
      <c r="E3" s="387" t="s">
        <v>142</v>
      </c>
      <c r="F3" s="387"/>
      <c r="G3" s="387" t="s">
        <v>145</v>
      </c>
      <c r="H3" s="387"/>
      <c r="I3" s="387" t="s">
        <v>143</v>
      </c>
      <c r="J3" s="387"/>
    </row>
    <row r="4" spans="1:10" ht="21" customHeight="1">
      <c r="A4" s="383"/>
      <c r="B4" s="384"/>
      <c r="C4" s="385"/>
      <c r="D4" s="386" t="s">
        <v>120</v>
      </c>
      <c r="E4" s="98" t="s">
        <v>134</v>
      </c>
      <c r="F4" s="99" t="s">
        <v>147</v>
      </c>
      <c r="G4" s="116">
        <v>1.2</v>
      </c>
      <c r="H4" s="399">
        <f>IF(F4="","",IF(F4="記録無",0,IF(VALUE(F4)&gt;26.4,0,INT(9.23076*(26.7-VALUE(F4))^1.835))))</f>
        <v>452</v>
      </c>
      <c r="I4" s="399"/>
      <c r="J4" s="98" t="s">
        <v>123</v>
      </c>
    </row>
    <row r="5" spans="1:11" ht="21" customHeight="1">
      <c r="A5" s="256"/>
      <c r="B5" s="380"/>
      <c r="C5" s="381"/>
      <c r="D5" s="386"/>
      <c r="E5" s="98" t="s">
        <v>127</v>
      </c>
      <c r="F5" s="382" t="s">
        <v>135</v>
      </c>
      <c r="G5" s="382"/>
      <c r="H5" s="399">
        <f>IF(F5="","",IF(F5="記録無",0,IF(VALUE(F5)&lt;0.76,0,INT(1.84523*(VALUE(F5)*100-75)^1.348))))</f>
        <v>409</v>
      </c>
      <c r="I5" s="399"/>
      <c r="J5" s="394">
        <f>SUM(H4:I7)</f>
        <v>1640</v>
      </c>
      <c r="K5" s="90" t="s">
        <v>126</v>
      </c>
    </row>
    <row r="6" spans="1:11" ht="21" customHeight="1">
      <c r="A6" s="256"/>
      <c r="B6" s="380"/>
      <c r="C6" s="381"/>
      <c r="D6" s="386"/>
      <c r="E6" s="98" t="s">
        <v>124</v>
      </c>
      <c r="F6" s="403" t="s">
        <v>136</v>
      </c>
      <c r="G6" s="404"/>
      <c r="H6" s="399">
        <f>IF(F6="","",IF(F6="記録無",0,IF(VALUE(F6)&lt;1.53,0,INT(56.0211*(VALUE(F6)-1.5)^1.05))))</f>
        <v>352</v>
      </c>
      <c r="I6" s="399"/>
      <c r="J6" s="395"/>
      <c r="K6" s="90" t="s">
        <v>137</v>
      </c>
    </row>
    <row r="7" spans="1:10" ht="21" customHeight="1">
      <c r="A7" s="256"/>
      <c r="B7" s="380"/>
      <c r="C7" s="381"/>
      <c r="D7" s="386"/>
      <c r="E7" s="98" t="s">
        <v>138</v>
      </c>
      <c r="F7" s="99" t="s">
        <v>139</v>
      </c>
      <c r="G7" s="116">
        <v>-2.1</v>
      </c>
      <c r="H7" s="399">
        <f>IF(F7="","",IF(F7="記録無",0,IF(VALUE(F7)&gt;42.08,0,INT(4.99087*(42.5-VALUE(F7))^1.81))))</f>
        <v>427</v>
      </c>
      <c r="I7" s="399"/>
      <c r="J7" s="396"/>
    </row>
    <row r="8" spans="1:10" ht="11.25" customHeight="1">
      <c r="A8" s="101"/>
      <c r="B8" s="101"/>
      <c r="C8" s="101"/>
      <c r="D8" s="101"/>
      <c r="E8" s="101"/>
      <c r="F8" s="101"/>
      <c r="G8" s="101"/>
      <c r="H8" s="101"/>
      <c r="I8" s="101"/>
      <c r="J8" s="101"/>
    </row>
    <row r="9" spans="1:256" ht="22.5" customHeight="1">
      <c r="A9" s="117" t="s">
        <v>132</v>
      </c>
      <c r="C9" s="118" t="s">
        <v>140</v>
      </c>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c r="IR9" s="117"/>
      <c r="IS9" s="117"/>
      <c r="IT9" s="117"/>
      <c r="IU9" s="117"/>
      <c r="IV9" s="117"/>
    </row>
    <row r="10" spans="1:256" ht="12" customHeight="1">
      <c r="A10" s="119" t="s">
        <v>115</v>
      </c>
      <c r="B10" s="119"/>
      <c r="C10" s="309"/>
      <c r="D10" s="120" t="s">
        <v>14</v>
      </c>
      <c r="E10" s="402" t="s">
        <v>116</v>
      </c>
      <c r="F10" s="402"/>
      <c r="G10" s="402" t="s">
        <v>117</v>
      </c>
      <c r="H10" s="402"/>
      <c r="I10" s="402" t="s">
        <v>118</v>
      </c>
      <c r="J10" s="402"/>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row>
    <row r="11" spans="1:256" ht="26.25" customHeight="1">
      <c r="A11" s="121" t="s">
        <v>119</v>
      </c>
      <c r="B11" s="122"/>
      <c r="C11" s="310"/>
      <c r="D11" s="311"/>
      <c r="E11" s="402">
        <f>'女子申込(様式1-1)'!$G$5</f>
        <v>0</v>
      </c>
      <c r="F11" s="402"/>
      <c r="G11" s="402">
        <f>'女子申込(様式1-1)'!$G$3</f>
        <v>0</v>
      </c>
      <c r="H11" s="402"/>
      <c r="I11" s="402">
        <f>'女子申込(様式1-1)'!$G$7</f>
        <v>0</v>
      </c>
      <c r="J11" s="402"/>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c r="IR11" s="117"/>
      <c r="IS11" s="117"/>
      <c r="IT11" s="117"/>
      <c r="IU11" s="117"/>
      <c r="IV11" s="117"/>
    </row>
    <row r="12" spans="1:256" ht="21" customHeight="1">
      <c r="A12" s="374"/>
      <c r="B12" s="374"/>
      <c r="C12" s="375"/>
      <c r="D12" s="400" t="s">
        <v>120</v>
      </c>
      <c r="E12" s="113" t="s">
        <v>134</v>
      </c>
      <c r="F12" s="312"/>
      <c r="G12" s="313"/>
      <c r="H12" s="399">
        <f>IF(F12="","",IF(F12="記録無",0,IF(VALUE(F12)&gt;26.4,0,INT(9.23076*(26.7-VALUE(F12))^1.835))))</f>
      </c>
      <c r="I12" s="399"/>
      <c r="J12" s="113" t="s">
        <v>123</v>
      </c>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c r="IR12" s="117"/>
      <c r="IS12" s="117"/>
      <c r="IT12" s="117"/>
      <c r="IU12" s="117"/>
      <c r="IV12" s="117"/>
    </row>
    <row r="13" spans="1:256" ht="21" customHeight="1">
      <c r="A13" s="255"/>
      <c r="B13" s="369"/>
      <c r="C13" s="370"/>
      <c r="D13" s="400"/>
      <c r="E13" s="113" t="s">
        <v>127</v>
      </c>
      <c r="F13" s="401"/>
      <c r="G13" s="401"/>
      <c r="H13" s="399">
        <f>IF(F13="","",IF(F13="記録無",0,IF(VALUE(F13)&lt;0.76,0,INT(1.84523*(VALUE(F13)*100-75)^1.348))))</f>
      </c>
      <c r="I13" s="399"/>
      <c r="J13" s="394">
        <f>SUM(H12:I15)</f>
        <v>0</v>
      </c>
      <c r="K13" s="90" t="s">
        <v>126</v>
      </c>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row>
    <row r="14" spans="1:256" ht="21" customHeight="1">
      <c r="A14" s="255"/>
      <c r="B14" s="369"/>
      <c r="C14" s="370"/>
      <c r="D14" s="400"/>
      <c r="E14" s="113" t="s">
        <v>124</v>
      </c>
      <c r="F14" s="397"/>
      <c r="G14" s="398"/>
      <c r="H14" s="399">
        <f>IF(F14="","",IF(F14="記録無",0,IF(VALUE(F14)&lt;1.53,0,INT(56.0211*(VALUE(F14)-1.5)^1.05))))</f>
      </c>
      <c r="I14" s="399"/>
      <c r="J14" s="395"/>
      <c r="K14" s="90" t="s">
        <v>137</v>
      </c>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row>
    <row r="15" spans="1:256" ht="21" customHeight="1">
      <c r="A15" s="255"/>
      <c r="B15" s="369"/>
      <c r="C15" s="370"/>
      <c r="D15" s="400"/>
      <c r="E15" s="113" t="s">
        <v>138</v>
      </c>
      <c r="F15" s="312"/>
      <c r="G15" s="313"/>
      <c r="H15" s="399">
        <f>IF(F15="","",IF(F15="記録無",0,IF(VALUE(F15)&gt;42.08,0,INT(4.99087*(42.5-VALUE(F15))^1.81))))</f>
      </c>
      <c r="I15" s="399"/>
      <c r="J15" s="396"/>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c r="IR15" s="117"/>
      <c r="IS15" s="117"/>
      <c r="IT15" s="117"/>
      <c r="IU15" s="117"/>
      <c r="IV15" s="117"/>
    </row>
    <row r="16" spans="1:256" ht="11.25" customHeight="1">
      <c r="A16" s="123"/>
      <c r="B16" s="123"/>
      <c r="C16" s="123"/>
      <c r="D16" s="123"/>
      <c r="E16" s="123"/>
      <c r="F16" s="123"/>
      <c r="G16" s="123"/>
      <c r="H16" s="123"/>
      <c r="I16" s="123"/>
      <c r="J16" s="123"/>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c r="IR16" s="117"/>
      <c r="IS16" s="117"/>
      <c r="IT16" s="117"/>
      <c r="IU16" s="117"/>
      <c r="IV16" s="117"/>
    </row>
    <row r="17" spans="1:256" ht="22.5" customHeight="1">
      <c r="A17" s="117" t="s">
        <v>132</v>
      </c>
      <c r="C17" s="118" t="s">
        <v>140</v>
      </c>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c r="IR17" s="117"/>
      <c r="IS17" s="117"/>
      <c r="IT17" s="117"/>
      <c r="IU17" s="117"/>
      <c r="IV17" s="117"/>
    </row>
    <row r="18" spans="1:256" ht="12" customHeight="1">
      <c r="A18" s="119" t="s">
        <v>115</v>
      </c>
      <c r="B18" s="119"/>
      <c r="C18" s="309"/>
      <c r="D18" s="120" t="s">
        <v>14</v>
      </c>
      <c r="E18" s="402" t="s">
        <v>116</v>
      </c>
      <c r="F18" s="402"/>
      <c r="G18" s="402" t="s">
        <v>117</v>
      </c>
      <c r="H18" s="402"/>
      <c r="I18" s="402" t="s">
        <v>118</v>
      </c>
      <c r="J18" s="402"/>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c r="IQ18" s="117"/>
      <c r="IR18" s="117"/>
      <c r="IS18" s="117"/>
      <c r="IT18" s="117"/>
      <c r="IU18" s="117"/>
      <c r="IV18" s="117"/>
    </row>
    <row r="19" spans="1:256" ht="26.25" customHeight="1">
      <c r="A19" s="121" t="s">
        <v>119</v>
      </c>
      <c r="B19" s="122"/>
      <c r="C19" s="310"/>
      <c r="D19" s="311"/>
      <c r="E19" s="402">
        <f>'女子申込(様式1-1)'!$G$5</f>
        <v>0</v>
      </c>
      <c r="F19" s="402"/>
      <c r="G19" s="402">
        <f>'女子申込(様式1-1)'!$G$3</f>
        <v>0</v>
      </c>
      <c r="H19" s="402"/>
      <c r="I19" s="402">
        <f>'女子申込(様式1-1)'!$G$7</f>
        <v>0</v>
      </c>
      <c r="J19" s="402"/>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c r="IQ19" s="117"/>
      <c r="IR19" s="117"/>
      <c r="IS19" s="117"/>
      <c r="IT19" s="117"/>
      <c r="IU19" s="117"/>
      <c r="IV19" s="117"/>
    </row>
    <row r="20" spans="1:256" ht="21" customHeight="1">
      <c r="A20" s="374"/>
      <c r="B20" s="374"/>
      <c r="C20" s="375"/>
      <c r="D20" s="400" t="s">
        <v>120</v>
      </c>
      <c r="E20" s="113" t="s">
        <v>134</v>
      </c>
      <c r="F20" s="312"/>
      <c r="G20" s="313"/>
      <c r="H20" s="399">
        <f>IF(F20="","",IF(F20="記録無",0,IF(VALUE(F20)&gt;26.4,0,INT(9.23076*(26.7-VALUE(F20))^1.835))))</f>
      </c>
      <c r="I20" s="399"/>
      <c r="J20" s="113" t="s">
        <v>123</v>
      </c>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c r="IQ20" s="117"/>
      <c r="IR20" s="117"/>
      <c r="IS20" s="117"/>
      <c r="IT20" s="117"/>
      <c r="IU20" s="117"/>
      <c r="IV20" s="117"/>
    </row>
    <row r="21" spans="1:256" ht="21" customHeight="1">
      <c r="A21" s="255"/>
      <c r="B21" s="369"/>
      <c r="C21" s="370"/>
      <c r="D21" s="400"/>
      <c r="E21" s="113" t="s">
        <v>127</v>
      </c>
      <c r="F21" s="401"/>
      <c r="G21" s="401"/>
      <c r="H21" s="399">
        <f>IF(F21="","",IF(F21="記録無",0,IF(VALUE(F21)&lt;0.76,0,INT(1.84523*(VALUE(F21)*100-75)^1.348))))</f>
      </c>
      <c r="I21" s="399"/>
      <c r="J21" s="394">
        <f>SUM(H20:I23)</f>
        <v>0</v>
      </c>
      <c r="K21" s="90" t="s">
        <v>126</v>
      </c>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c r="IQ21" s="117"/>
      <c r="IR21" s="117"/>
      <c r="IS21" s="117"/>
      <c r="IT21" s="117"/>
      <c r="IU21" s="117"/>
      <c r="IV21" s="117"/>
    </row>
    <row r="22" spans="1:256" ht="21" customHeight="1">
      <c r="A22" s="255"/>
      <c r="B22" s="369"/>
      <c r="C22" s="370"/>
      <c r="D22" s="400"/>
      <c r="E22" s="113" t="s">
        <v>124</v>
      </c>
      <c r="F22" s="397"/>
      <c r="G22" s="398"/>
      <c r="H22" s="399">
        <f>IF(F22="","",IF(F22="記録無",0,IF(VALUE(F22)&lt;1.53,0,INT(56.0211*(VALUE(F22)-1.5)^1.05))))</f>
      </c>
      <c r="I22" s="399"/>
      <c r="J22" s="395"/>
      <c r="K22" s="90" t="s">
        <v>137</v>
      </c>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c r="IO22" s="117"/>
      <c r="IP22" s="117"/>
      <c r="IQ22" s="117"/>
      <c r="IR22" s="117"/>
      <c r="IS22" s="117"/>
      <c r="IT22" s="117"/>
      <c r="IU22" s="117"/>
      <c r="IV22" s="117"/>
    </row>
    <row r="23" spans="1:256" ht="21" customHeight="1">
      <c r="A23" s="255"/>
      <c r="B23" s="369"/>
      <c r="C23" s="370"/>
      <c r="D23" s="400"/>
      <c r="E23" s="113" t="s">
        <v>141</v>
      </c>
      <c r="F23" s="312"/>
      <c r="G23" s="313"/>
      <c r="H23" s="399">
        <f>IF(F23="","",IF(F23="記録無",0,IF(VALUE(F23)&gt;42.08,0,INT(4.99087*(42.5-VALUE(F23))^1.81))))</f>
      </c>
      <c r="I23" s="399"/>
      <c r="J23" s="396"/>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c r="IO23" s="117"/>
      <c r="IP23" s="117"/>
      <c r="IQ23" s="117"/>
      <c r="IR23" s="117"/>
      <c r="IS23" s="117"/>
      <c r="IT23" s="117"/>
      <c r="IU23" s="117"/>
      <c r="IV23" s="117"/>
    </row>
    <row r="24" spans="1:256" ht="11.25" customHeight="1">
      <c r="A24" s="123"/>
      <c r="B24" s="123"/>
      <c r="C24" s="123"/>
      <c r="D24" s="123"/>
      <c r="E24" s="123"/>
      <c r="F24" s="123"/>
      <c r="G24" s="123"/>
      <c r="H24" s="123"/>
      <c r="I24" s="123"/>
      <c r="J24" s="123"/>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c r="IQ24" s="117"/>
      <c r="IR24" s="117"/>
      <c r="IS24" s="117"/>
      <c r="IT24" s="117"/>
      <c r="IU24" s="117"/>
      <c r="IV24" s="117"/>
    </row>
    <row r="25" spans="1:256" ht="22.5" customHeight="1">
      <c r="A25" s="117" t="s">
        <v>132</v>
      </c>
      <c r="C25" s="118" t="s">
        <v>140</v>
      </c>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c r="IQ25" s="117"/>
      <c r="IR25" s="117"/>
      <c r="IS25" s="117"/>
      <c r="IT25" s="117"/>
      <c r="IU25" s="117"/>
      <c r="IV25" s="117"/>
    </row>
    <row r="26" spans="1:256" ht="12" customHeight="1">
      <c r="A26" s="119" t="s">
        <v>115</v>
      </c>
      <c r="B26" s="119"/>
      <c r="C26" s="309"/>
      <c r="D26" s="120" t="s">
        <v>14</v>
      </c>
      <c r="E26" s="402" t="s">
        <v>116</v>
      </c>
      <c r="F26" s="402"/>
      <c r="G26" s="402" t="s">
        <v>117</v>
      </c>
      <c r="H26" s="402"/>
      <c r="I26" s="402" t="s">
        <v>118</v>
      </c>
      <c r="J26" s="402"/>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c r="IO26" s="117"/>
      <c r="IP26" s="117"/>
      <c r="IQ26" s="117"/>
      <c r="IR26" s="117"/>
      <c r="IS26" s="117"/>
      <c r="IT26" s="117"/>
      <c r="IU26" s="117"/>
      <c r="IV26" s="117"/>
    </row>
    <row r="27" spans="1:256" ht="26.25" customHeight="1">
      <c r="A27" s="121" t="s">
        <v>119</v>
      </c>
      <c r="B27" s="122"/>
      <c r="C27" s="310"/>
      <c r="D27" s="311"/>
      <c r="E27" s="402">
        <f>'女子申込(様式1-1)'!$G$5</f>
        <v>0</v>
      </c>
      <c r="F27" s="402"/>
      <c r="G27" s="402">
        <f>'女子申込(様式1-1)'!$G$3</f>
        <v>0</v>
      </c>
      <c r="H27" s="402"/>
      <c r="I27" s="402">
        <f>'女子申込(様式1-1)'!$G$7</f>
        <v>0</v>
      </c>
      <c r="J27" s="402"/>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c r="IR27" s="117"/>
      <c r="IS27" s="117"/>
      <c r="IT27" s="117"/>
      <c r="IU27" s="117"/>
      <c r="IV27" s="117"/>
    </row>
    <row r="28" spans="1:256" ht="21" customHeight="1">
      <c r="A28" s="374"/>
      <c r="B28" s="374"/>
      <c r="C28" s="375"/>
      <c r="D28" s="400" t="s">
        <v>120</v>
      </c>
      <c r="E28" s="113" t="s">
        <v>134</v>
      </c>
      <c r="F28" s="312"/>
      <c r="G28" s="313"/>
      <c r="H28" s="399">
        <f>IF(F28="","",IF(F28="記録無",0,IF(VALUE(F28)&gt;26.4,0,INT(9.23076*(26.7-VALUE(F28))^1.835))))</f>
      </c>
      <c r="I28" s="399"/>
      <c r="J28" s="113" t="s">
        <v>123</v>
      </c>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c r="HM28" s="117"/>
      <c r="HN28" s="117"/>
      <c r="HO28" s="117"/>
      <c r="HP28" s="117"/>
      <c r="HQ28" s="117"/>
      <c r="HR28" s="117"/>
      <c r="HS28" s="117"/>
      <c r="HT28" s="117"/>
      <c r="HU28" s="117"/>
      <c r="HV28" s="117"/>
      <c r="HW28" s="117"/>
      <c r="HX28" s="117"/>
      <c r="HY28" s="117"/>
      <c r="HZ28" s="117"/>
      <c r="IA28" s="117"/>
      <c r="IB28" s="117"/>
      <c r="IC28" s="117"/>
      <c r="ID28" s="117"/>
      <c r="IE28" s="117"/>
      <c r="IF28" s="117"/>
      <c r="IG28" s="117"/>
      <c r="IH28" s="117"/>
      <c r="II28" s="117"/>
      <c r="IJ28" s="117"/>
      <c r="IK28" s="117"/>
      <c r="IL28" s="117"/>
      <c r="IM28" s="117"/>
      <c r="IN28" s="117"/>
      <c r="IO28" s="117"/>
      <c r="IP28" s="117"/>
      <c r="IQ28" s="117"/>
      <c r="IR28" s="117"/>
      <c r="IS28" s="117"/>
      <c r="IT28" s="117"/>
      <c r="IU28" s="117"/>
      <c r="IV28" s="117"/>
    </row>
    <row r="29" spans="1:256" ht="21" customHeight="1">
      <c r="A29" s="255"/>
      <c r="B29" s="369"/>
      <c r="C29" s="370"/>
      <c r="D29" s="400"/>
      <c r="E29" s="113" t="s">
        <v>127</v>
      </c>
      <c r="F29" s="401"/>
      <c r="G29" s="401"/>
      <c r="H29" s="399">
        <f>IF(F29="","",IF(F29="記録無",0,IF(VALUE(F29)&lt;0.76,0,INT(1.84523*(VALUE(F29)*100-75)^1.348))))</f>
      </c>
      <c r="I29" s="399"/>
      <c r="J29" s="394">
        <f>SUM(H28:I31)</f>
        <v>0</v>
      </c>
      <c r="K29" s="90" t="s">
        <v>126</v>
      </c>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7"/>
      <c r="IP29" s="117"/>
      <c r="IQ29" s="117"/>
      <c r="IR29" s="117"/>
      <c r="IS29" s="117"/>
      <c r="IT29" s="117"/>
      <c r="IU29" s="117"/>
      <c r="IV29" s="117"/>
    </row>
    <row r="30" spans="1:256" ht="21" customHeight="1">
      <c r="A30" s="255"/>
      <c r="B30" s="369"/>
      <c r="C30" s="370"/>
      <c r="D30" s="400"/>
      <c r="E30" s="113" t="s">
        <v>124</v>
      </c>
      <c r="F30" s="397"/>
      <c r="G30" s="398"/>
      <c r="H30" s="399">
        <f>IF(F30="","",IF(F30="記録無",0,IF(VALUE(F30)&lt;1.53,0,INT(56.0211*(VALUE(F30)-1.5)^1.05))))</f>
      </c>
      <c r="I30" s="399"/>
      <c r="J30" s="395"/>
      <c r="K30" s="90" t="s">
        <v>137</v>
      </c>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c r="ED30" s="117"/>
      <c r="EE30" s="117"/>
      <c r="EF30" s="117"/>
      <c r="EG30" s="117"/>
      <c r="EH30" s="117"/>
      <c r="EI30" s="117"/>
      <c r="EJ30" s="117"/>
      <c r="EK30" s="117"/>
      <c r="EL30" s="117"/>
      <c r="EM30" s="117"/>
      <c r="EN30" s="117"/>
      <c r="EO30" s="117"/>
      <c r="EP30" s="117"/>
      <c r="EQ30" s="117"/>
      <c r="ER30" s="117"/>
      <c r="ES30" s="117"/>
      <c r="ET30" s="117"/>
      <c r="EU30" s="117"/>
      <c r="EV30" s="117"/>
      <c r="EW30" s="117"/>
      <c r="EX30" s="117"/>
      <c r="EY30" s="117"/>
      <c r="EZ30" s="117"/>
      <c r="FA30" s="117"/>
      <c r="FB30" s="117"/>
      <c r="FC30" s="117"/>
      <c r="FD30" s="117"/>
      <c r="FE30" s="117"/>
      <c r="FF30" s="117"/>
      <c r="FG30" s="117"/>
      <c r="FH30" s="117"/>
      <c r="FI30" s="117"/>
      <c r="FJ30" s="117"/>
      <c r="FK30" s="117"/>
      <c r="FL30" s="117"/>
      <c r="FM30" s="117"/>
      <c r="FN30" s="117"/>
      <c r="FO30" s="117"/>
      <c r="FP30" s="117"/>
      <c r="FQ30" s="117"/>
      <c r="FR30" s="117"/>
      <c r="FS30" s="117"/>
      <c r="FT30" s="117"/>
      <c r="FU30" s="117"/>
      <c r="FV30" s="117"/>
      <c r="FW30" s="117"/>
      <c r="FX30" s="117"/>
      <c r="FY30" s="117"/>
      <c r="FZ30" s="117"/>
      <c r="GA30" s="117"/>
      <c r="GB30" s="117"/>
      <c r="GC30" s="117"/>
      <c r="GD30" s="117"/>
      <c r="GE30" s="117"/>
      <c r="GF30" s="117"/>
      <c r="GG30" s="117"/>
      <c r="GH30" s="117"/>
      <c r="GI30" s="117"/>
      <c r="GJ30" s="117"/>
      <c r="GK30" s="117"/>
      <c r="GL30" s="117"/>
      <c r="GM30" s="117"/>
      <c r="GN30" s="117"/>
      <c r="GO30" s="117"/>
      <c r="GP30" s="117"/>
      <c r="GQ30" s="117"/>
      <c r="GR30" s="117"/>
      <c r="GS30" s="117"/>
      <c r="GT30" s="117"/>
      <c r="GU30" s="117"/>
      <c r="GV30" s="117"/>
      <c r="GW30" s="117"/>
      <c r="GX30" s="117"/>
      <c r="GY30" s="117"/>
      <c r="GZ30" s="117"/>
      <c r="HA30" s="117"/>
      <c r="HB30" s="117"/>
      <c r="HC30" s="117"/>
      <c r="HD30" s="117"/>
      <c r="HE30" s="117"/>
      <c r="HF30" s="117"/>
      <c r="HG30" s="117"/>
      <c r="HH30" s="117"/>
      <c r="HI30" s="117"/>
      <c r="HJ30" s="117"/>
      <c r="HK30" s="117"/>
      <c r="HL30" s="117"/>
      <c r="HM30" s="117"/>
      <c r="HN30" s="117"/>
      <c r="HO30" s="117"/>
      <c r="HP30" s="117"/>
      <c r="HQ30" s="117"/>
      <c r="HR30" s="117"/>
      <c r="HS30" s="117"/>
      <c r="HT30" s="117"/>
      <c r="HU30" s="117"/>
      <c r="HV30" s="117"/>
      <c r="HW30" s="117"/>
      <c r="HX30" s="117"/>
      <c r="HY30" s="117"/>
      <c r="HZ30" s="117"/>
      <c r="IA30" s="117"/>
      <c r="IB30" s="117"/>
      <c r="IC30" s="117"/>
      <c r="ID30" s="117"/>
      <c r="IE30" s="117"/>
      <c r="IF30" s="117"/>
      <c r="IG30" s="117"/>
      <c r="IH30" s="117"/>
      <c r="II30" s="117"/>
      <c r="IJ30" s="117"/>
      <c r="IK30" s="117"/>
      <c r="IL30" s="117"/>
      <c r="IM30" s="117"/>
      <c r="IN30" s="117"/>
      <c r="IO30" s="117"/>
      <c r="IP30" s="117"/>
      <c r="IQ30" s="117"/>
      <c r="IR30" s="117"/>
      <c r="IS30" s="117"/>
      <c r="IT30" s="117"/>
      <c r="IU30" s="117"/>
      <c r="IV30" s="117"/>
    </row>
    <row r="31" spans="1:256" ht="21" customHeight="1">
      <c r="A31" s="255"/>
      <c r="B31" s="369"/>
      <c r="C31" s="370"/>
      <c r="D31" s="400"/>
      <c r="E31" s="113" t="s">
        <v>138</v>
      </c>
      <c r="F31" s="312"/>
      <c r="G31" s="313"/>
      <c r="H31" s="399">
        <f>IF(F31="","",IF(F31="記録無",0,IF(VALUE(F31)&gt;42.08,0,INT(4.99087*(42.5-VALUE(F31))^1.81))))</f>
      </c>
      <c r="I31" s="399"/>
      <c r="J31" s="396"/>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c r="GH31" s="117"/>
      <c r="GI31" s="117"/>
      <c r="GJ31" s="117"/>
      <c r="GK31" s="117"/>
      <c r="GL31" s="117"/>
      <c r="GM31" s="117"/>
      <c r="GN31" s="117"/>
      <c r="GO31" s="117"/>
      <c r="GP31" s="117"/>
      <c r="GQ31" s="117"/>
      <c r="GR31" s="117"/>
      <c r="GS31" s="117"/>
      <c r="GT31" s="117"/>
      <c r="GU31" s="117"/>
      <c r="GV31" s="117"/>
      <c r="GW31" s="117"/>
      <c r="GX31" s="117"/>
      <c r="GY31" s="117"/>
      <c r="GZ31" s="117"/>
      <c r="HA31" s="117"/>
      <c r="HB31" s="117"/>
      <c r="HC31" s="117"/>
      <c r="HD31" s="117"/>
      <c r="HE31" s="117"/>
      <c r="HF31" s="117"/>
      <c r="HG31" s="117"/>
      <c r="HH31" s="117"/>
      <c r="HI31" s="117"/>
      <c r="HJ31" s="117"/>
      <c r="HK31" s="117"/>
      <c r="HL31" s="117"/>
      <c r="HM31" s="117"/>
      <c r="HN31" s="117"/>
      <c r="HO31" s="117"/>
      <c r="HP31" s="117"/>
      <c r="HQ31" s="117"/>
      <c r="HR31" s="117"/>
      <c r="HS31" s="117"/>
      <c r="HT31" s="117"/>
      <c r="HU31" s="117"/>
      <c r="HV31" s="117"/>
      <c r="HW31" s="117"/>
      <c r="HX31" s="117"/>
      <c r="HY31" s="117"/>
      <c r="HZ31" s="117"/>
      <c r="IA31" s="117"/>
      <c r="IB31" s="117"/>
      <c r="IC31" s="117"/>
      <c r="ID31" s="117"/>
      <c r="IE31" s="117"/>
      <c r="IF31" s="117"/>
      <c r="IG31" s="117"/>
      <c r="IH31" s="117"/>
      <c r="II31" s="117"/>
      <c r="IJ31" s="117"/>
      <c r="IK31" s="117"/>
      <c r="IL31" s="117"/>
      <c r="IM31" s="117"/>
      <c r="IN31" s="117"/>
      <c r="IO31" s="117"/>
      <c r="IP31" s="117"/>
      <c r="IQ31" s="117"/>
      <c r="IR31" s="117"/>
      <c r="IS31" s="117"/>
      <c r="IT31" s="117"/>
      <c r="IU31" s="117"/>
      <c r="IV31" s="117"/>
    </row>
    <row r="32" spans="1:256" ht="11.25" customHeight="1">
      <c r="A32" s="123"/>
      <c r="B32" s="123"/>
      <c r="C32" s="123"/>
      <c r="D32" s="123"/>
      <c r="E32" s="123"/>
      <c r="F32" s="123"/>
      <c r="G32" s="123"/>
      <c r="H32" s="123"/>
      <c r="I32" s="123"/>
      <c r="J32" s="123"/>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c r="GH32" s="117"/>
      <c r="GI32" s="117"/>
      <c r="GJ32" s="117"/>
      <c r="GK32" s="117"/>
      <c r="GL32" s="117"/>
      <c r="GM32" s="117"/>
      <c r="GN32" s="117"/>
      <c r="GO32" s="117"/>
      <c r="GP32" s="117"/>
      <c r="GQ32" s="117"/>
      <c r="GR32" s="117"/>
      <c r="GS32" s="117"/>
      <c r="GT32" s="117"/>
      <c r="GU32" s="117"/>
      <c r="GV32" s="117"/>
      <c r="GW32" s="117"/>
      <c r="GX32" s="117"/>
      <c r="GY32" s="117"/>
      <c r="GZ32" s="117"/>
      <c r="HA32" s="117"/>
      <c r="HB32" s="117"/>
      <c r="HC32" s="117"/>
      <c r="HD32" s="117"/>
      <c r="HE32" s="117"/>
      <c r="HF32" s="117"/>
      <c r="HG32" s="117"/>
      <c r="HH32" s="117"/>
      <c r="HI32" s="117"/>
      <c r="HJ32" s="117"/>
      <c r="HK32" s="117"/>
      <c r="HL32" s="117"/>
      <c r="HM32" s="117"/>
      <c r="HN32" s="117"/>
      <c r="HO32" s="117"/>
      <c r="HP32" s="117"/>
      <c r="HQ32" s="117"/>
      <c r="HR32" s="117"/>
      <c r="HS32" s="117"/>
      <c r="HT32" s="117"/>
      <c r="HU32" s="117"/>
      <c r="HV32" s="117"/>
      <c r="HW32" s="117"/>
      <c r="HX32" s="117"/>
      <c r="HY32" s="117"/>
      <c r="HZ32" s="117"/>
      <c r="IA32" s="117"/>
      <c r="IB32" s="117"/>
      <c r="IC32" s="117"/>
      <c r="ID32" s="117"/>
      <c r="IE32" s="117"/>
      <c r="IF32" s="117"/>
      <c r="IG32" s="117"/>
      <c r="IH32" s="117"/>
      <c r="II32" s="117"/>
      <c r="IJ32" s="117"/>
      <c r="IK32" s="117"/>
      <c r="IL32" s="117"/>
      <c r="IM32" s="117"/>
      <c r="IN32" s="117"/>
      <c r="IO32" s="117"/>
      <c r="IP32" s="117"/>
      <c r="IQ32" s="117"/>
      <c r="IR32" s="117"/>
      <c r="IS32" s="117"/>
      <c r="IT32" s="117"/>
      <c r="IU32" s="117"/>
      <c r="IV32" s="117"/>
    </row>
    <row r="33" spans="1:256" ht="22.5" customHeight="1">
      <c r="A33" s="117" t="s">
        <v>132</v>
      </c>
      <c r="C33" s="118" t="s">
        <v>140</v>
      </c>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c r="ED33" s="117"/>
      <c r="EE33" s="117"/>
      <c r="EF33" s="117"/>
      <c r="EG33" s="117"/>
      <c r="EH33" s="117"/>
      <c r="EI33" s="117"/>
      <c r="EJ33" s="117"/>
      <c r="EK33" s="117"/>
      <c r="EL33" s="117"/>
      <c r="EM33" s="117"/>
      <c r="EN33" s="117"/>
      <c r="EO33" s="117"/>
      <c r="EP33" s="117"/>
      <c r="EQ33" s="117"/>
      <c r="ER33" s="117"/>
      <c r="ES33" s="117"/>
      <c r="ET33" s="117"/>
      <c r="EU33" s="117"/>
      <c r="EV33" s="117"/>
      <c r="EW33" s="117"/>
      <c r="EX33" s="117"/>
      <c r="EY33" s="117"/>
      <c r="EZ33" s="117"/>
      <c r="FA33" s="117"/>
      <c r="FB33" s="117"/>
      <c r="FC33" s="117"/>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c r="GF33" s="117"/>
      <c r="GG33" s="117"/>
      <c r="GH33" s="117"/>
      <c r="GI33" s="117"/>
      <c r="GJ33" s="117"/>
      <c r="GK33" s="117"/>
      <c r="GL33" s="117"/>
      <c r="GM33" s="117"/>
      <c r="GN33" s="117"/>
      <c r="GO33" s="117"/>
      <c r="GP33" s="117"/>
      <c r="GQ33" s="117"/>
      <c r="GR33" s="117"/>
      <c r="GS33" s="117"/>
      <c r="GT33" s="117"/>
      <c r="GU33" s="117"/>
      <c r="GV33" s="117"/>
      <c r="GW33" s="117"/>
      <c r="GX33" s="117"/>
      <c r="GY33" s="117"/>
      <c r="GZ33" s="117"/>
      <c r="HA33" s="117"/>
      <c r="HB33" s="117"/>
      <c r="HC33" s="117"/>
      <c r="HD33" s="117"/>
      <c r="HE33" s="117"/>
      <c r="HF33" s="117"/>
      <c r="HG33" s="117"/>
      <c r="HH33" s="117"/>
      <c r="HI33" s="117"/>
      <c r="HJ33" s="117"/>
      <c r="HK33" s="117"/>
      <c r="HL33" s="117"/>
      <c r="HM33" s="117"/>
      <c r="HN33" s="117"/>
      <c r="HO33" s="117"/>
      <c r="HP33" s="117"/>
      <c r="HQ33" s="117"/>
      <c r="HR33" s="117"/>
      <c r="HS33" s="117"/>
      <c r="HT33" s="117"/>
      <c r="HU33" s="117"/>
      <c r="HV33" s="117"/>
      <c r="HW33" s="117"/>
      <c r="HX33" s="117"/>
      <c r="HY33" s="117"/>
      <c r="HZ33" s="117"/>
      <c r="IA33" s="117"/>
      <c r="IB33" s="117"/>
      <c r="IC33" s="117"/>
      <c r="ID33" s="117"/>
      <c r="IE33" s="117"/>
      <c r="IF33" s="117"/>
      <c r="IG33" s="117"/>
      <c r="IH33" s="117"/>
      <c r="II33" s="117"/>
      <c r="IJ33" s="117"/>
      <c r="IK33" s="117"/>
      <c r="IL33" s="117"/>
      <c r="IM33" s="117"/>
      <c r="IN33" s="117"/>
      <c r="IO33" s="117"/>
      <c r="IP33" s="117"/>
      <c r="IQ33" s="117"/>
      <c r="IR33" s="117"/>
      <c r="IS33" s="117"/>
      <c r="IT33" s="117"/>
      <c r="IU33" s="117"/>
      <c r="IV33" s="117"/>
    </row>
    <row r="34" spans="1:256" ht="12" customHeight="1">
      <c r="A34" s="119" t="s">
        <v>115</v>
      </c>
      <c r="B34" s="119"/>
      <c r="C34" s="309"/>
      <c r="D34" s="120" t="s">
        <v>14</v>
      </c>
      <c r="E34" s="402" t="s">
        <v>116</v>
      </c>
      <c r="F34" s="402"/>
      <c r="G34" s="402" t="s">
        <v>117</v>
      </c>
      <c r="H34" s="402"/>
      <c r="I34" s="402" t="s">
        <v>118</v>
      </c>
      <c r="J34" s="402"/>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c r="GH34" s="117"/>
      <c r="GI34" s="117"/>
      <c r="GJ34" s="117"/>
      <c r="GK34" s="117"/>
      <c r="GL34" s="117"/>
      <c r="GM34" s="117"/>
      <c r="GN34" s="117"/>
      <c r="GO34" s="117"/>
      <c r="GP34" s="117"/>
      <c r="GQ34" s="117"/>
      <c r="GR34" s="117"/>
      <c r="GS34" s="117"/>
      <c r="GT34" s="117"/>
      <c r="GU34" s="117"/>
      <c r="GV34" s="117"/>
      <c r="GW34" s="117"/>
      <c r="GX34" s="117"/>
      <c r="GY34" s="117"/>
      <c r="GZ34" s="117"/>
      <c r="HA34" s="117"/>
      <c r="HB34" s="117"/>
      <c r="HC34" s="117"/>
      <c r="HD34" s="117"/>
      <c r="HE34" s="117"/>
      <c r="HF34" s="117"/>
      <c r="HG34" s="117"/>
      <c r="HH34" s="117"/>
      <c r="HI34" s="117"/>
      <c r="HJ34" s="117"/>
      <c r="HK34" s="117"/>
      <c r="HL34" s="117"/>
      <c r="HM34" s="117"/>
      <c r="HN34" s="117"/>
      <c r="HO34" s="117"/>
      <c r="HP34" s="117"/>
      <c r="HQ34" s="117"/>
      <c r="HR34" s="117"/>
      <c r="HS34" s="117"/>
      <c r="HT34" s="117"/>
      <c r="HU34" s="117"/>
      <c r="HV34" s="117"/>
      <c r="HW34" s="117"/>
      <c r="HX34" s="117"/>
      <c r="HY34" s="117"/>
      <c r="HZ34" s="117"/>
      <c r="IA34" s="117"/>
      <c r="IB34" s="117"/>
      <c r="IC34" s="117"/>
      <c r="ID34" s="117"/>
      <c r="IE34" s="117"/>
      <c r="IF34" s="117"/>
      <c r="IG34" s="117"/>
      <c r="IH34" s="117"/>
      <c r="II34" s="117"/>
      <c r="IJ34" s="117"/>
      <c r="IK34" s="117"/>
      <c r="IL34" s="117"/>
      <c r="IM34" s="117"/>
      <c r="IN34" s="117"/>
      <c r="IO34" s="117"/>
      <c r="IP34" s="117"/>
      <c r="IQ34" s="117"/>
      <c r="IR34" s="117"/>
      <c r="IS34" s="117"/>
      <c r="IT34" s="117"/>
      <c r="IU34" s="117"/>
      <c r="IV34" s="117"/>
    </row>
    <row r="35" spans="1:256" ht="26.25" customHeight="1">
      <c r="A35" s="121" t="s">
        <v>119</v>
      </c>
      <c r="B35" s="122"/>
      <c r="C35" s="310"/>
      <c r="D35" s="311"/>
      <c r="E35" s="402">
        <f>'女子申込(様式1-1)'!$G$5</f>
        <v>0</v>
      </c>
      <c r="F35" s="402"/>
      <c r="G35" s="402">
        <f>'女子申込(様式1-1)'!$G$3</f>
        <v>0</v>
      </c>
      <c r="H35" s="402"/>
      <c r="I35" s="402">
        <f>'女子申込(様式1-1)'!$G$7</f>
        <v>0</v>
      </c>
      <c r="J35" s="402"/>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17"/>
      <c r="EC35" s="117"/>
      <c r="ED35" s="117"/>
      <c r="EE35" s="117"/>
      <c r="EF35" s="117"/>
      <c r="EG35" s="117"/>
      <c r="EH35" s="117"/>
      <c r="EI35" s="117"/>
      <c r="EJ35" s="117"/>
      <c r="EK35" s="117"/>
      <c r="EL35" s="117"/>
      <c r="EM35" s="117"/>
      <c r="EN35" s="117"/>
      <c r="EO35" s="117"/>
      <c r="EP35" s="117"/>
      <c r="EQ35" s="117"/>
      <c r="ER35" s="117"/>
      <c r="ES35" s="117"/>
      <c r="ET35" s="117"/>
      <c r="EU35" s="117"/>
      <c r="EV35" s="117"/>
      <c r="EW35" s="117"/>
      <c r="EX35" s="117"/>
      <c r="EY35" s="117"/>
      <c r="EZ35" s="117"/>
      <c r="FA35" s="117"/>
      <c r="FB35" s="117"/>
      <c r="FC35" s="117"/>
      <c r="FD35" s="117"/>
      <c r="FE35" s="117"/>
      <c r="FF35" s="117"/>
      <c r="FG35" s="117"/>
      <c r="FH35" s="117"/>
      <c r="FI35" s="117"/>
      <c r="FJ35" s="117"/>
      <c r="FK35" s="117"/>
      <c r="FL35" s="117"/>
      <c r="FM35" s="117"/>
      <c r="FN35" s="117"/>
      <c r="FO35" s="117"/>
      <c r="FP35" s="117"/>
      <c r="FQ35" s="117"/>
      <c r="FR35" s="117"/>
      <c r="FS35" s="117"/>
      <c r="FT35" s="117"/>
      <c r="FU35" s="117"/>
      <c r="FV35" s="117"/>
      <c r="FW35" s="117"/>
      <c r="FX35" s="117"/>
      <c r="FY35" s="117"/>
      <c r="FZ35" s="117"/>
      <c r="GA35" s="117"/>
      <c r="GB35" s="117"/>
      <c r="GC35" s="117"/>
      <c r="GD35" s="117"/>
      <c r="GE35" s="117"/>
      <c r="GF35" s="117"/>
      <c r="GG35" s="117"/>
      <c r="GH35" s="117"/>
      <c r="GI35" s="117"/>
      <c r="GJ35" s="117"/>
      <c r="GK35" s="117"/>
      <c r="GL35" s="117"/>
      <c r="GM35" s="117"/>
      <c r="GN35" s="117"/>
      <c r="GO35" s="117"/>
      <c r="GP35" s="117"/>
      <c r="GQ35" s="117"/>
      <c r="GR35" s="117"/>
      <c r="GS35" s="117"/>
      <c r="GT35" s="117"/>
      <c r="GU35" s="117"/>
      <c r="GV35" s="117"/>
      <c r="GW35" s="117"/>
      <c r="GX35" s="117"/>
      <c r="GY35" s="117"/>
      <c r="GZ35" s="117"/>
      <c r="HA35" s="117"/>
      <c r="HB35" s="117"/>
      <c r="HC35" s="117"/>
      <c r="HD35" s="117"/>
      <c r="HE35" s="117"/>
      <c r="HF35" s="117"/>
      <c r="HG35" s="117"/>
      <c r="HH35" s="117"/>
      <c r="HI35" s="117"/>
      <c r="HJ35" s="117"/>
      <c r="HK35" s="117"/>
      <c r="HL35" s="117"/>
      <c r="HM35" s="117"/>
      <c r="HN35" s="117"/>
      <c r="HO35" s="117"/>
      <c r="HP35" s="117"/>
      <c r="HQ35" s="117"/>
      <c r="HR35" s="117"/>
      <c r="HS35" s="117"/>
      <c r="HT35" s="117"/>
      <c r="HU35" s="117"/>
      <c r="HV35" s="117"/>
      <c r="HW35" s="117"/>
      <c r="HX35" s="117"/>
      <c r="HY35" s="117"/>
      <c r="HZ35" s="117"/>
      <c r="IA35" s="117"/>
      <c r="IB35" s="117"/>
      <c r="IC35" s="117"/>
      <c r="ID35" s="117"/>
      <c r="IE35" s="117"/>
      <c r="IF35" s="117"/>
      <c r="IG35" s="117"/>
      <c r="IH35" s="117"/>
      <c r="II35" s="117"/>
      <c r="IJ35" s="117"/>
      <c r="IK35" s="117"/>
      <c r="IL35" s="117"/>
      <c r="IM35" s="117"/>
      <c r="IN35" s="117"/>
      <c r="IO35" s="117"/>
      <c r="IP35" s="117"/>
      <c r="IQ35" s="117"/>
      <c r="IR35" s="117"/>
      <c r="IS35" s="117"/>
      <c r="IT35" s="117"/>
      <c r="IU35" s="117"/>
      <c r="IV35" s="117"/>
    </row>
    <row r="36" spans="1:256" ht="21" customHeight="1">
      <c r="A36" s="374"/>
      <c r="B36" s="374"/>
      <c r="C36" s="375"/>
      <c r="D36" s="400" t="s">
        <v>120</v>
      </c>
      <c r="E36" s="113" t="s">
        <v>134</v>
      </c>
      <c r="F36" s="312"/>
      <c r="G36" s="313"/>
      <c r="H36" s="399">
        <f>IF(F36="","",IF(F36="記録無",0,IF(VALUE(F36)&gt;26.4,0,INT(9.23076*(26.7-VALUE(F36))^1.835))))</f>
      </c>
      <c r="I36" s="399"/>
      <c r="J36" s="113" t="s">
        <v>123</v>
      </c>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c r="GH36" s="117"/>
      <c r="GI36" s="117"/>
      <c r="GJ36" s="117"/>
      <c r="GK36" s="117"/>
      <c r="GL36" s="117"/>
      <c r="GM36" s="117"/>
      <c r="GN36" s="117"/>
      <c r="GO36" s="117"/>
      <c r="GP36" s="117"/>
      <c r="GQ36" s="117"/>
      <c r="GR36" s="117"/>
      <c r="GS36" s="117"/>
      <c r="GT36" s="117"/>
      <c r="GU36" s="117"/>
      <c r="GV36" s="117"/>
      <c r="GW36" s="117"/>
      <c r="GX36" s="117"/>
      <c r="GY36" s="117"/>
      <c r="GZ36" s="117"/>
      <c r="HA36" s="117"/>
      <c r="HB36" s="117"/>
      <c r="HC36" s="117"/>
      <c r="HD36" s="117"/>
      <c r="HE36" s="117"/>
      <c r="HF36" s="117"/>
      <c r="HG36" s="117"/>
      <c r="HH36" s="117"/>
      <c r="HI36" s="117"/>
      <c r="HJ36" s="117"/>
      <c r="HK36" s="117"/>
      <c r="HL36" s="117"/>
      <c r="HM36" s="117"/>
      <c r="HN36" s="117"/>
      <c r="HO36" s="117"/>
      <c r="HP36" s="117"/>
      <c r="HQ36" s="117"/>
      <c r="HR36" s="117"/>
      <c r="HS36" s="117"/>
      <c r="HT36" s="117"/>
      <c r="HU36" s="117"/>
      <c r="HV36" s="117"/>
      <c r="HW36" s="117"/>
      <c r="HX36" s="117"/>
      <c r="HY36" s="117"/>
      <c r="HZ36" s="117"/>
      <c r="IA36" s="117"/>
      <c r="IB36" s="117"/>
      <c r="IC36" s="117"/>
      <c r="ID36" s="117"/>
      <c r="IE36" s="117"/>
      <c r="IF36" s="117"/>
      <c r="IG36" s="117"/>
      <c r="IH36" s="117"/>
      <c r="II36" s="117"/>
      <c r="IJ36" s="117"/>
      <c r="IK36" s="117"/>
      <c r="IL36" s="117"/>
      <c r="IM36" s="117"/>
      <c r="IN36" s="117"/>
      <c r="IO36" s="117"/>
      <c r="IP36" s="117"/>
      <c r="IQ36" s="117"/>
      <c r="IR36" s="117"/>
      <c r="IS36" s="117"/>
      <c r="IT36" s="117"/>
      <c r="IU36" s="117"/>
      <c r="IV36" s="117"/>
    </row>
    <row r="37" spans="1:256" ht="21" customHeight="1">
      <c r="A37" s="255"/>
      <c r="B37" s="369"/>
      <c r="C37" s="370"/>
      <c r="D37" s="400"/>
      <c r="E37" s="113" t="s">
        <v>127</v>
      </c>
      <c r="F37" s="401"/>
      <c r="G37" s="401"/>
      <c r="H37" s="399">
        <f>IF(F37="","",IF(F37="記録無",0,IF(VALUE(F37)&lt;0.76,0,INT(1.84523*(VALUE(F37)*100-75)^1.348))))</f>
      </c>
      <c r="I37" s="399"/>
      <c r="J37" s="394">
        <f>SUM(H36:I39)</f>
        <v>0</v>
      </c>
      <c r="K37" s="90" t="s">
        <v>126</v>
      </c>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c r="GH37" s="117"/>
      <c r="GI37" s="117"/>
      <c r="GJ37" s="117"/>
      <c r="GK37" s="117"/>
      <c r="GL37" s="117"/>
      <c r="GM37" s="117"/>
      <c r="GN37" s="117"/>
      <c r="GO37" s="117"/>
      <c r="GP37" s="117"/>
      <c r="GQ37" s="117"/>
      <c r="GR37" s="117"/>
      <c r="GS37" s="117"/>
      <c r="GT37" s="117"/>
      <c r="GU37" s="117"/>
      <c r="GV37" s="117"/>
      <c r="GW37" s="117"/>
      <c r="GX37" s="117"/>
      <c r="GY37" s="117"/>
      <c r="GZ37" s="117"/>
      <c r="HA37" s="117"/>
      <c r="HB37" s="117"/>
      <c r="HC37" s="117"/>
      <c r="HD37" s="117"/>
      <c r="HE37" s="117"/>
      <c r="HF37" s="117"/>
      <c r="HG37" s="117"/>
      <c r="HH37" s="117"/>
      <c r="HI37" s="117"/>
      <c r="HJ37" s="117"/>
      <c r="HK37" s="117"/>
      <c r="HL37" s="117"/>
      <c r="HM37" s="117"/>
      <c r="HN37" s="117"/>
      <c r="HO37" s="117"/>
      <c r="HP37" s="117"/>
      <c r="HQ37" s="117"/>
      <c r="HR37" s="117"/>
      <c r="HS37" s="117"/>
      <c r="HT37" s="117"/>
      <c r="HU37" s="117"/>
      <c r="HV37" s="117"/>
      <c r="HW37" s="117"/>
      <c r="HX37" s="117"/>
      <c r="HY37" s="117"/>
      <c r="HZ37" s="117"/>
      <c r="IA37" s="117"/>
      <c r="IB37" s="117"/>
      <c r="IC37" s="117"/>
      <c r="ID37" s="117"/>
      <c r="IE37" s="117"/>
      <c r="IF37" s="117"/>
      <c r="IG37" s="117"/>
      <c r="IH37" s="117"/>
      <c r="II37" s="117"/>
      <c r="IJ37" s="117"/>
      <c r="IK37" s="117"/>
      <c r="IL37" s="117"/>
      <c r="IM37" s="117"/>
      <c r="IN37" s="117"/>
      <c r="IO37" s="117"/>
      <c r="IP37" s="117"/>
      <c r="IQ37" s="117"/>
      <c r="IR37" s="117"/>
      <c r="IS37" s="117"/>
      <c r="IT37" s="117"/>
      <c r="IU37" s="117"/>
      <c r="IV37" s="117"/>
    </row>
    <row r="38" spans="1:256" ht="21" customHeight="1">
      <c r="A38" s="255"/>
      <c r="B38" s="369"/>
      <c r="C38" s="370"/>
      <c r="D38" s="400"/>
      <c r="E38" s="113" t="s">
        <v>124</v>
      </c>
      <c r="F38" s="397"/>
      <c r="G38" s="398"/>
      <c r="H38" s="399">
        <f>IF(F38="","",IF(F38="記録無",0,IF(VALUE(F38)&lt;1.53,0,INT(56.0211*(VALUE(F38)-1.5)^1.05))))</f>
      </c>
      <c r="I38" s="399"/>
      <c r="J38" s="395"/>
      <c r="K38" s="90" t="s">
        <v>137</v>
      </c>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c r="EA38" s="117"/>
      <c r="EB38" s="117"/>
      <c r="EC38" s="117"/>
      <c r="ED38" s="117"/>
      <c r="EE38" s="117"/>
      <c r="EF38" s="117"/>
      <c r="EG38" s="117"/>
      <c r="EH38" s="117"/>
      <c r="EI38" s="117"/>
      <c r="EJ38" s="117"/>
      <c r="EK38" s="117"/>
      <c r="EL38" s="117"/>
      <c r="EM38" s="117"/>
      <c r="EN38" s="117"/>
      <c r="EO38" s="117"/>
      <c r="EP38" s="117"/>
      <c r="EQ38" s="117"/>
      <c r="ER38" s="117"/>
      <c r="ES38" s="117"/>
      <c r="ET38" s="117"/>
      <c r="EU38" s="117"/>
      <c r="EV38" s="117"/>
      <c r="EW38" s="117"/>
      <c r="EX38" s="117"/>
      <c r="EY38" s="117"/>
      <c r="EZ38" s="117"/>
      <c r="FA38" s="117"/>
      <c r="FB38" s="117"/>
      <c r="FC38" s="117"/>
      <c r="FD38" s="117"/>
      <c r="FE38" s="117"/>
      <c r="FF38" s="117"/>
      <c r="FG38" s="117"/>
      <c r="FH38" s="117"/>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c r="GF38" s="117"/>
      <c r="GG38" s="117"/>
      <c r="GH38" s="117"/>
      <c r="GI38" s="117"/>
      <c r="GJ38" s="117"/>
      <c r="GK38" s="117"/>
      <c r="GL38" s="117"/>
      <c r="GM38" s="117"/>
      <c r="GN38" s="117"/>
      <c r="GO38" s="117"/>
      <c r="GP38" s="117"/>
      <c r="GQ38" s="117"/>
      <c r="GR38" s="117"/>
      <c r="GS38" s="117"/>
      <c r="GT38" s="117"/>
      <c r="GU38" s="117"/>
      <c r="GV38" s="117"/>
      <c r="GW38" s="117"/>
      <c r="GX38" s="117"/>
      <c r="GY38" s="117"/>
      <c r="GZ38" s="117"/>
      <c r="HA38" s="117"/>
      <c r="HB38" s="117"/>
      <c r="HC38" s="117"/>
      <c r="HD38" s="117"/>
      <c r="HE38" s="117"/>
      <c r="HF38" s="117"/>
      <c r="HG38" s="117"/>
      <c r="HH38" s="117"/>
      <c r="HI38" s="117"/>
      <c r="HJ38" s="117"/>
      <c r="HK38" s="117"/>
      <c r="HL38" s="117"/>
      <c r="HM38" s="117"/>
      <c r="HN38" s="117"/>
      <c r="HO38" s="117"/>
      <c r="HP38" s="117"/>
      <c r="HQ38" s="117"/>
      <c r="HR38" s="117"/>
      <c r="HS38" s="117"/>
      <c r="HT38" s="117"/>
      <c r="HU38" s="117"/>
      <c r="HV38" s="117"/>
      <c r="HW38" s="117"/>
      <c r="HX38" s="117"/>
      <c r="HY38" s="117"/>
      <c r="HZ38" s="117"/>
      <c r="IA38" s="117"/>
      <c r="IB38" s="117"/>
      <c r="IC38" s="117"/>
      <c r="ID38" s="117"/>
      <c r="IE38" s="117"/>
      <c r="IF38" s="117"/>
      <c r="IG38" s="117"/>
      <c r="IH38" s="117"/>
      <c r="II38" s="117"/>
      <c r="IJ38" s="117"/>
      <c r="IK38" s="117"/>
      <c r="IL38" s="117"/>
      <c r="IM38" s="117"/>
      <c r="IN38" s="117"/>
      <c r="IO38" s="117"/>
      <c r="IP38" s="117"/>
      <c r="IQ38" s="117"/>
      <c r="IR38" s="117"/>
      <c r="IS38" s="117"/>
      <c r="IT38" s="117"/>
      <c r="IU38" s="117"/>
      <c r="IV38" s="117"/>
    </row>
    <row r="39" spans="1:256" ht="21" customHeight="1">
      <c r="A39" s="255"/>
      <c r="B39" s="369"/>
      <c r="C39" s="370"/>
      <c r="D39" s="400"/>
      <c r="E39" s="113" t="s">
        <v>138</v>
      </c>
      <c r="F39" s="312"/>
      <c r="G39" s="313"/>
      <c r="H39" s="399">
        <f>IF(F39="","",IF(F39="記録無",0,IF(VALUE(F39)&gt;42.08,0,INT(4.99087*(42.5-VALUE(F39))^1.81))))</f>
      </c>
      <c r="I39" s="399"/>
      <c r="J39" s="396"/>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c r="FQ39" s="117"/>
      <c r="FR39" s="117"/>
      <c r="FS39" s="117"/>
      <c r="FT39" s="117"/>
      <c r="FU39" s="117"/>
      <c r="FV39" s="117"/>
      <c r="FW39" s="117"/>
      <c r="FX39" s="117"/>
      <c r="FY39" s="117"/>
      <c r="FZ39" s="117"/>
      <c r="GA39" s="117"/>
      <c r="GB39" s="117"/>
      <c r="GC39" s="117"/>
      <c r="GD39" s="117"/>
      <c r="GE39" s="117"/>
      <c r="GF39" s="117"/>
      <c r="GG39" s="117"/>
      <c r="GH39" s="117"/>
      <c r="GI39" s="117"/>
      <c r="GJ39" s="117"/>
      <c r="GK39" s="117"/>
      <c r="GL39" s="117"/>
      <c r="GM39" s="117"/>
      <c r="GN39" s="117"/>
      <c r="GO39" s="117"/>
      <c r="GP39" s="117"/>
      <c r="GQ39" s="117"/>
      <c r="GR39" s="117"/>
      <c r="GS39" s="117"/>
      <c r="GT39" s="117"/>
      <c r="GU39" s="117"/>
      <c r="GV39" s="117"/>
      <c r="GW39" s="117"/>
      <c r="GX39" s="117"/>
      <c r="GY39" s="117"/>
      <c r="GZ39" s="117"/>
      <c r="HA39" s="117"/>
      <c r="HB39" s="117"/>
      <c r="HC39" s="117"/>
      <c r="HD39" s="117"/>
      <c r="HE39" s="117"/>
      <c r="HF39" s="117"/>
      <c r="HG39" s="117"/>
      <c r="HH39" s="117"/>
      <c r="HI39" s="117"/>
      <c r="HJ39" s="117"/>
      <c r="HK39" s="117"/>
      <c r="HL39" s="117"/>
      <c r="HM39" s="117"/>
      <c r="HN39" s="117"/>
      <c r="HO39" s="117"/>
      <c r="HP39" s="117"/>
      <c r="HQ39" s="117"/>
      <c r="HR39" s="117"/>
      <c r="HS39" s="117"/>
      <c r="HT39" s="117"/>
      <c r="HU39" s="117"/>
      <c r="HV39" s="117"/>
      <c r="HW39" s="117"/>
      <c r="HX39" s="117"/>
      <c r="HY39" s="117"/>
      <c r="HZ39" s="117"/>
      <c r="IA39" s="117"/>
      <c r="IB39" s="117"/>
      <c r="IC39" s="117"/>
      <c r="ID39" s="117"/>
      <c r="IE39" s="117"/>
      <c r="IF39" s="117"/>
      <c r="IG39" s="117"/>
      <c r="IH39" s="117"/>
      <c r="II39" s="117"/>
      <c r="IJ39" s="117"/>
      <c r="IK39" s="117"/>
      <c r="IL39" s="117"/>
      <c r="IM39" s="117"/>
      <c r="IN39" s="117"/>
      <c r="IO39" s="117"/>
      <c r="IP39" s="117"/>
      <c r="IQ39" s="117"/>
      <c r="IR39" s="117"/>
      <c r="IS39" s="117"/>
      <c r="IT39" s="117"/>
      <c r="IU39" s="117"/>
      <c r="IV39" s="117"/>
    </row>
    <row r="40" spans="1:256" ht="10.5" customHeight="1">
      <c r="A40" s="123"/>
      <c r="B40" s="123"/>
      <c r="C40" s="123"/>
      <c r="D40" s="123"/>
      <c r="E40" s="123"/>
      <c r="F40" s="123"/>
      <c r="G40" s="123"/>
      <c r="H40" s="123"/>
      <c r="I40" s="123"/>
      <c r="J40" s="123"/>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c r="EA40" s="117"/>
      <c r="EB40" s="117"/>
      <c r="EC40" s="117"/>
      <c r="ED40" s="117"/>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7"/>
      <c r="IP40" s="117"/>
      <c r="IQ40" s="117"/>
      <c r="IR40" s="117"/>
      <c r="IS40" s="117"/>
      <c r="IT40" s="117"/>
      <c r="IU40" s="117"/>
      <c r="IV40" s="117"/>
    </row>
    <row r="41" spans="1:256" ht="22.5" customHeight="1">
      <c r="A41" s="117" t="s">
        <v>132</v>
      </c>
      <c r="C41" s="118" t="s">
        <v>140</v>
      </c>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c r="EA41" s="117"/>
      <c r="EB41" s="117"/>
      <c r="EC41" s="117"/>
      <c r="ED41" s="117"/>
      <c r="EE41" s="117"/>
      <c r="EF41" s="117"/>
      <c r="EG41" s="117"/>
      <c r="EH41" s="117"/>
      <c r="EI41" s="117"/>
      <c r="EJ41" s="117"/>
      <c r="EK41" s="117"/>
      <c r="EL41" s="117"/>
      <c r="EM41" s="117"/>
      <c r="EN41" s="117"/>
      <c r="EO41" s="117"/>
      <c r="EP41" s="117"/>
      <c r="EQ41" s="117"/>
      <c r="ER41" s="117"/>
      <c r="ES41" s="117"/>
      <c r="ET41" s="117"/>
      <c r="EU41" s="117"/>
      <c r="EV41" s="117"/>
      <c r="EW41" s="117"/>
      <c r="EX41" s="117"/>
      <c r="EY41" s="117"/>
      <c r="EZ41" s="117"/>
      <c r="FA41" s="117"/>
      <c r="FB41" s="117"/>
      <c r="FC41" s="117"/>
      <c r="FD41" s="117"/>
      <c r="FE41" s="117"/>
      <c r="FF41" s="117"/>
      <c r="FG41" s="117"/>
      <c r="FH41" s="117"/>
      <c r="FI41" s="117"/>
      <c r="FJ41" s="117"/>
      <c r="FK41" s="117"/>
      <c r="FL41" s="117"/>
      <c r="FM41" s="117"/>
      <c r="FN41" s="117"/>
      <c r="FO41" s="117"/>
      <c r="FP41" s="117"/>
      <c r="FQ41" s="117"/>
      <c r="FR41" s="117"/>
      <c r="FS41" s="117"/>
      <c r="FT41" s="117"/>
      <c r="FU41" s="117"/>
      <c r="FV41" s="117"/>
      <c r="FW41" s="117"/>
      <c r="FX41" s="117"/>
      <c r="FY41" s="117"/>
      <c r="FZ41" s="117"/>
      <c r="GA41" s="117"/>
      <c r="GB41" s="117"/>
      <c r="GC41" s="117"/>
      <c r="GD41" s="117"/>
      <c r="GE41" s="117"/>
      <c r="GF41" s="117"/>
      <c r="GG41" s="117"/>
      <c r="GH41" s="117"/>
      <c r="GI41" s="117"/>
      <c r="GJ41" s="117"/>
      <c r="GK41" s="117"/>
      <c r="GL41" s="117"/>
      <c r="GM41" s="117"/>
      <c r="GN41" s="117"/>
      <c r="GO41" s="117"/>
      <c r="GP41" s="117"/>
      <c r="GQ41" s="117"/>
      <c r="GR41" s="117"/>
      <c r="GS41" s="117"/>
      <c r="GT41" s="117"/>
      <c r="GU41" s="117"/>
      <c r="GV41" s="117"/>
      <c r="GW41" s="117"/>
      <c r="GX41" s="117"/>
      <c r="GY41" s="117"/>
      <c r="GZ41" s="117"/>
      <c r="HA41" s="117"/>
      <c r="HB41" s="117"/>
      <c r="HC41" s="117"/>
      <c r="HD41" s="117"/>
      <c r="HE41" s="117"/>
      <c r="HF41" s="117"/>
      <c r="HG41" s="117"/>
      <c r="HH41" s="117"/>
      <c r="HI41" s="117"/>
      <c r="HJ41" s="117"/>
      <c r="HK41" s="117"/>
      <c r="HL41" s="117"/>
      <c r="HM41" s="117"/>
      <c r="HN41" s="117"/>
      <c r="HO41" s="117"/>
      <c r="HP41" s="117"/>
      <c r="HQ41" s="117"/>
      <c r="HR41" s="117"/>
      <c r="HS41" s="117"/>
      <c r="HT41" s="117"/>
      <c r="HU41" s="117"/>
      <c r="HV41" s="117"/>
      <c r="HW41" s="117"/>
      <c r="HX41" s="117"/>
      <c r="HY41" s="117"/>
      <c r="HZ41" s="117"/>
      <c r="IA41" s="117"/>
      <c r="IB41" s="117"/>
      <c r="IC41" s="117"/>
      <c r="ID41" s="117"/>
      <c r="IE41" s="117"/>
      <c r="IF41" s="117"/>
      <c r="IG41" s="117"/>
      <c r="IH41" s="117"/>
      <c r="II41" s="117"/>
      <c r="IJ41" s="117"/>
      <c r="IK41" s="117"/>
      <c r="IL41" s="117"/>
      <c r="IM41" s="117"/>
      <c r="IN41" s="117"/>
      <c r="IO41" s="117"/>
      <c r="IP41" s="117"/>
      <c r="IQ41" s="117"/>
      <c r="IR41" s="117"/>
      <c r="IS41" s="117"/>
      <c r="IT41" s="117"/>
      <c r="IU41" s="117"/>
      <c r="IV41" s="117"/>
    </row>
    <row r="42" spans="1:256" ht="12" customHeight="1">
      <c r="A42" s="119" t="s">
        <v>115</v>
      </c>
      <c r="B42" s="119"/>
      <c r="C42" s="309"/>
      <c r="D42" s="120" t="s">
        <v>14</v>
      </c>
      <c r="E42" s="402" t="s">
        <v>116</v>
      </c>
      <c r="F42" s="402"/>
      <c r="G42" s="402" t="s">
        <v>117</v>
      </c>
      <c r="H42" s="402"/>
      <c r="I42" s="402" t="s">
        <v>118</v>
      </c>
      <c r="J42" s="402"/>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c r="EA42" s="117"/>
      <c r="EB42" s="117"/>
      <c r="EC42" s="117"/>
      <c r="ED42" s="117"/>
      <c r="EE42" s="117"/>
      <c r="EF42" s="117"/>
      <c r="EG42" s="117"/>
      <c r="EH42" s="117"/>
      <c r="EI42" s="117"/>
      <c r="EJ42" s="117"/>
      <c r="EK42" s="117"/>
      <c r="EL42" s="117"/>
      <c r="EM42" s="117"/>
      <c r="EN42" s="117"/>
      <c r="EO42" s="117"/>
      <c r="EP42" s="117"/>
      <c r="EQ42" s="117"/>
      <c r="ER42" s="117"/>
      <c r="ES42" s="117"/>
      <c r="ET42" s="117"/>
      <c r="EU42" s="117"/>
      <c r="EV42" s="117"/>
      <c r="EW42" s="117"/>
      <c r="EX42" s="117"/>
      <c r="EY42" s="117"/>
      <c r="EZ42" s="117"/>
      <c r="FA42" s="117"/>
      <c r="FB42" s="117"/>
      <c r="FC42" s="117"/>
      <c r="FD42" s="117"/>
      <c r="FE42" s="117"/>
      <c r="FF42" s="117"/>
      <c r="FG42" s="117"/>
      <c r="FH42" s="117"/>
      <c r="FI42" s="117"/>
      <c r="FJ42" s="117"/>
      <c r="FK42" s="117"/>
      <c r="FL42" s="117"/>
      <c r="FM42" s="117"/>
      <c r="FN42" s="117"/>
      <c r="FO42" s="117"/>
      <c r="FP42" s="117"/>
      <c r="FQ42" s="117"/>
      <c r="FR42" s="117"/>
      <c r="FS42" s="117"/>
      <c r="FT42" s="117"/>
      <c r="FU42" s="117"/>
      <c r="FV42" s="117"/>
      <c r="FW42" s="117"/>
      <c r="FX42" s="117"/>
      <c r="FY42" s="117"/>
      <c r="FZ42" s="117"/>
      <c r="GA42" s="117"/>
      <c r="GB42" s="117"/>
      <c r="GC42" s="117"/>
      <c r="GD42" s="117"/>
      <c r="GE42" s="117"/>
      <c r="GF42" s="117"/>
      <c r="GG42" s="117"/>
      <c r="GH42" s="117"/>
      <c r="GI42" s="117"/>
      <c r="GJ42" s="117"/>
      <c r="GK42" s="117"/>
      <c r="GL42" s="117"/>
      <c r="GM42" s="117"/>
      <c r="GN42" s="117"/>
      <c r="GO42" s="117"/>
      <c r="GP42" s="117"/>
      <c r="GQ42" s="117"/>
      <c r="GR42" s="117"/>
      <c r="GS42" s="117"/>
      <c r="GT42" s="117"/>
      <c r="GU42" s="117"/>
      <c r="GV42" s="117"/>
      <c r="GW42" s="117"/>
      <c r="GX42" s="117"/>
      <c r="GY42" s="117"/>
      <c r="GZ42" s="117"/>
      <c r="HA42" s="117"/>
      <c r="HB42" s="117"/>
      <c r="HC42" s="117"/>
      <c r="HD42" s="117"/>
      <c r="HE42" s="117"/>
      <c r="HF42" s="117"/>
      <c r="HG42" s="117"/>
      <c r="HH42" s="117"/>
      <c r="HI42" s="117"/>
      <c r="HJ42" s="117"/>
      <c r="HK42" s="117"/>
      <c r="HL42" s="117"/>
      <c r="HM42" s="117"/>
      <c r="HN42" s="117"/>
      <c r="HO42" s="117"/>
      <c r="HP42" s="117"/>
      <c r="HQ42" s="117"/>
      <c r="HR42" s="117"/>
      <c r="HS42" s="117"/>
      <c r="HT42" s="117"/>
      <c r="HU42" s="117"/>
      <c r="HV42" s="117"/>
      <c r="HW42" s="117"/>
      <c r="HX42" s="117"/>
      <c r="HY42" s="117"/>
      <c r="HZ42" s="117"/>
      <c r="IA42" s="117"/>
      <c r="IB42" s="117"/>
      <c r="IC42" s="117"/>
      <c r="ID42" s="117"/>
      <c r="IE42" s="117"/>
      <c r="IF42" s="117"/>
      <c r="IG42" s="117"/>
      <c r="IH42" s="117"/>
      <c r="II42" s="117"/>
      <c r="IJ42" s="117"/>
      <c r="IK42" s="117"/>
      <c r="IL42" s="117"/>
      <c r="IM42" s="117"/>
      <c r="IN42" s="117"/>
      <c r="IO42" s="117"/>
      <c r="IP42" s="117"/>
      <c r="IQ42" s="117"/>
      <c r="IR42" s="117"/>
      <c r="IS42" s="117"/>
      <c r="IT42" s="117"/>
      <c r="IU42" s="117"/>
      <c r="IV42" s="117"/>
    </row>
    <row r="43" spans="1:256" ht="25.5" customHeight="1">
      <c r="A43" s="121" t="s">
        <v>119</v>
      </c>
      <c r="B43" s="122"/>
      <c r="C43" s="310"/>
      <c r="D43" s="311"/>
      <c r="E43" s="402">
        <f>'女子申込(様式1-1)'!$G$5</f>
        <v>0</v>
      </c>
      <c r="F43" s="402"/>
      <c r="G43" s="402">
        <f>'女子申込(様式1-1)'!$G$3</f>
        <v>0</v>
      </c>
      <c r="H43" s="402"/>
      <c r="I43" s="402">
        <f>'女子申込(様式1-1)'!$G$7</f>
        <v>0</v>
      </c>
      <c r="J43" s="402"/>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c r="EA43" s="117"/>
      <c r="EB43" s="117"/>
      <c r="EC43" s="117"/>
      <c r="ED43" s="117"/>
      <c r="EE43" s="117"/>
      <c r="EF43" s="117"/>
      <c r="EG43" s="117"/>
      <c r="EH43" s="117"/>
      <c r="EI43" s="117"/>
      <c r="EJ43" s="117"/>
      <c r="EK43" s="117"/>
      <c r="EL43" s="117"/>
      <c r="EM43" s="117"/>
      <c r="EN43" s="117"/>
      <c r="EO43" s="117"/>
      <c r="EP43" s="117"/>
      <c r="EQ43" s="117"/>
      <c r="ER43" s="117"/>
      <c r="ES43" s="117"/>
      <c r="ET43" s="117"/>
      <c r="EU43" s="117"/>
      <c r="EV43" s="117"/>
      <c r="EW43" s="117"/>
      <c r="EX43" s="117"/>
      <c r="EY43" s="117"/>
      <c r="EZ43" s="117"/>
      <c r="FA43" s="117"/>
      <c r="FB43" s="117"/>
      <c r="FC43" s="117"/>
      <c r="FD43" s="117"/>
      <c r="FE43" s="117"/>
      <c r="FF43" s="117"/>
      <c r="FG43" s="117"/>
      <c r="FH43" s="117"/>
      <c r="FI43" s="117"/>
      <c r="FJ43" s="117"/>
      <c r="FK43" s="117"/>
      <c r="FL43" s="117"/>
      <c r="FM43" s="117"/>
      <c r="FN43" s="117"/>
      <c r="FO43" s="117"/>
      <c r="FP43" s="117"/>
      <c r="FQ43" s="117"/>
      <c r="FR43" s="117"/>
      <c r="FS43" s="117"/>
      <c r="FT43" s="117"/>
      <c r="FU43" s="117"/>
      <c r="FV43" s="117"/>
      <c r="FW43" s="117"/>
      <c r="FX43" s="117"/>
      <c r="FY43" s="117"/>
      <c r="FZ43" s="117"/>
      <c r="GA43" s="117"/>
      <c r="GB43" s="117"/>
      <c r="GC43" s="117"/>
      <c r="GD43" s="117"/>
      <c r="GE43" s="117"/>
      <c r="GF43" s="117"/>
      <c r="GG43" s="117"/>
      <c r="GH43" s="117"/>
      <c r="GI43" s="117"/>
      <c r="GJ43" s="117"/>
      <c r="GK43" s="117"/>
      <c r="GL43" s="117"/>
      <c r="GM43" s="117"/>
      <c r="GN43" s="117"/>
      <c r="GO43" s="117"/>
      <c r="GP43" s="117"/>
      <c r="GQ43" s="117"/>
      <c r="GR43" s="117"/>
      <c r="GS43" s="117"/>
      <c r="GT43" s="117"/>
      <c r="GU43" s="117"/>
      <c r="GV43" s="117"/>
      <c r="GW43" s="117"/>
      <c r="GX43" s="117"/>
      <c r="GY43" s="117"/>
      <c r="GZ43" s="117"/>
      <c r="HA43" s="117"/>
      <c r="HB43" s="117"/>
      <c r="HC43" s="117"/>
      <c r="HD43" s="117"/>
      <c r="HE43" s="117"/>
      <c r="HF43" s="117"/>
      <c r="HG43" s="117"/>
      <c r="HH43" s="117"/>
      <c r="HI43" s="117"/>
      <c r="HJ43" s="117"/>
      <c r="HK43" s="117"/>
      <c r="HL43" s="117"/>
      <c r="HM43" s="117"/>
      <c r="HN43" s="117"/>
      <c r="HO43" s="117"/>
      <c r="HP43" s="117"/>
      <c r="HQ43" s="117"/>
      <c r="HR43" s="117"/>
      <c r="HS43" s="117"/>
      <c r="HT43" s="117"/>
      <c r="HU43" s="117"/>
      <c r="HV43" s="117"/>
      <c r="HW43" s="117"/>
      <c r="HX43" s="117"/>
      <c r="HY43" s="117"/>
      <c r="HZ43" s="117"/>
      <c r="IA43" s="117"/>
      <c r="IB43" s="117"/>
      <c r="IC43" s="117"/>
      <c r="ID43" s="117"/>
      <c r="IE43" s="117"/>
      <c r="IF43" s="117"/>
      <c r="IG43" s="117"/>
      <c r="IH43" s="117"/>
      <c r="II43" s="117"/>
      <c r="IJ43" s="117"/>
      <c r="IK43" s="117"/>
      <c r="IL43" s="117"/>
      <c r="IM43" s="117"/>
      <c r="IN43" s="117"/>
      <c r="IO43" s="117"/>
      <c r="IP43" s="117"/>
      <c r="IQ43" s="117"/>
      <c r="IR43" s="117"/>
      <c r="IS43" s="117"/>
      <c r="IT43" s="117"/>
      <c r="IU43" s="117"/>
      <c r="IV43" s="117"/>
    </row>
    <row r="44" spans="1:256" ht="21" customHeight="1">
      <c r="A44" s="374"/>
      <c r="B44" s="374"/>
      <c r="C44" s="375"/>
      <c r="D44" s="400" t="s">
        <v>120</v>
      </c>
      <c r="E44" s="113" t="s">
        <v>134</v>
      </c>
      <c r="F44" s="312"/>
      <c r="G44" s="313"/>
      <c r="H44" s="399">
        <f>IF(F44="","",IF(F44="記録無",0,IF(VALUE(F44)&gt;26.4,0,INT(9.23076*(26.7-VALUE(F44))^1.835))))</f>
      </c>
      <c r="I44" s="399"/>
      <c r="J44" s="113" t="s">
        <v>123</v>
      </c>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7"/>
      <c r="FM44" s="117"/>
      <c r="FN44" s="117"/>
      <c r="FO44" s="117"/>
      <c r="FP44" s="117"/>
      <c r="FQ44" s="117"/>
      <c r="FR44" s="117"/>
      <c r="FS44" s="117"/>
      <c r="FT44" s="117"/>
      <c r="FU44" s="117"/>
      <c r="FV44" s="117"/>
      <c r="FW44" s="117"/>
      <c r="FX44" s="117"/>
      <c r="FY44" s="117"/>
      <c r="FZ44" s="117"/>
      <c r="GA44" s="117"/>
      <c r="GB44" s="117"/>
      <c r="GC44" s="117"/>
      <c r="GD44" s="117"/>
      <c r="GE44" s="117"/>
      <c r="GF44" s="117"/>
      <c r="GG44" s="117"/>
      <c r="GH44" s="117"/>
      <c r="GI44" s="117"/>
      <c r="GJ44" s="117"/>
      <c r="GK44" s="117"/>
      <c r="GL44" s="117"/>
      <c r="GM44" s="117"/>
      <c r="GN44" s="117"/>
      <c r="GO44" s="117"/>
      <c r="GP44" s="117"/>
      <c r="GQ44" s="117"/>
      <c r="GR44" s="117"/>
      <c r="GS44" s="117"/>
      <c r="GT44" s="117"/>
      <c r="GU44" s="117"/>
      <c r="GV44" s="117"/>
      <c r="GW44" s="117"/>
      <c r="GX44" s="117"/>
      <c r="GY44" s="117"/>
      <c r="GZ44" s="117"/>
      <c r="HA44" s="117"/>
      <c r="HB44" s="117"/>
      <c r="HC44" s="117"/>
      <c r="HD44" s="117"/>
      <c r="HE44" s="117"/>
      <c r="HF44" s="117"/>
      <c r="HG44" s="117"/>
      <c r="HH44" s="117"/>
      <c r="HI44" s="117"/>
      <c r="HJ44" s="117"/>
      <c r="HK44" s="117"/>
      <c r="HL44" s="117"/>
      <c r="HM44" s="117"/>
      <c r="HN44" s="117"/>
      <c r="HO44" s="117"/>
      <c r="HP44" s="117"/>
      <c r="HQ44" s="117"/>
      <c r="HR44" s="117"/>
      <c r="HS44" s="117"/>
      <c r="HT44" s="117"/>
      <c r="HU44" s="117"/>
      <c r="HV44" s="117"/>
      <c r="HW44" s="117"/>
      <c r="HX44" s="117"/>
      <c r="HY44" s="117"/>
      <c r="HZ44" s="117"/>
      <c r="IA44" s="117"/>
      <c r="IB44" s="117"/>
      <c r="IC44" s="117"/>
      <c r="ID44" s="117"/>
      <c r="IE44" s="117"/>
      <c r="IF44" s="117"/>
      <c r="IG44" s="117"/>
      <c r="IH44" s="117"/>
      <c r="II44" s="117"/>
      <c r="IJ44" s="117"/>
      <c r="IK44" s="117"/>
      <c r="IL44" s="117"/>
      <c r="IM44" s="117"/>
      <c r="IN44" s="117"/>
      <c r="IO44" s="117"/>
      <c r="IP44" s="117"/>
      <c r="IQ44" s="117"/>
      <c r="IR44" s="117"/>
      <c r="IS44" s="117"/>
      <c r="IT44" s="117"/>
      <c r="IU44" s="117"/>
      <c r="IV44" s="117"/>
    </row>
    <row r="45" spans="1:256" ht="21" customHeight="1">
      <c r="A45" s="255"/>
      <c r="B45" s="369"/>
      <c r="C45" s="370"/>
      <c r="D45" s="400"/>
      <c r="E45" s="113" t="s">
        <v>127</v>
      </c>
      <c r="F45" s="401"/>
      <c r="G45" s="401"/>
      <c r="H45" s="399">
        <f>IF(F45="","",IF(F45="記録無",0,IF(VALUE(F45)&lt;0.76,0,INT(1.84523*(VALUE(F45)*100-75)^1.348))))</f>
      </c>
      <c r="I45" s="399"/>
      <c r="J45" s="394">
        <f>SUM(H44:I47)</f>
        <v>0</v>
      </c>
      <c r="K45" s="90" t="s">
        <v>126</v>
      </c>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7"/>
      <c r="FM45" s="117"/>
      <c r="FN45" s="117"/>
      <c r="FO45" s="117"/>
      <c r="FP45" s="117"/>
      <c r="FQ45" s="117"/>
      <c r="FR45" s="117"/>
      <c r="FS45" s="117"/>
      <c r="FT45" s="117"/>
      <c r="FU45" s="117"/>
      <c r="FV45" s="117"/>
      <c r="FW45" s="117"/>
      <c r="FX45" s="117"/>
      <c r="FY45" s="117"/>
      <c r="FZ45" s="117"/>
      <c r="GA45" s="117"/>
      <c r="GB45" s="117"/>
      <c r="GC45" s="117"/>
      <c r="GD45" s="117"/>
      <c r="GE45" s="117"/>
      <c r="GF45" s="117"/>
      <c r="GG45" s="117"/>
      <c r="GH45" s="117"/>
      <c r="GI45" s="117"/>
      <c r="GJ45" s="117"/>
      <c r="GK45" s="117"/>
      <c r="GL45" s="117"/>
      <c r="GM45" s="117"/>
      <c r="GN45" s="117"/>
      <c r="GO45" s="117"/>
      <c r="GP45" s="117"/>
      <c r="GQ45" s="117"/>
      <c r="GR45" s="117"/>
      <c r="GS45" s="117"/>
      <c r="GT45" s="117"/>
      <c r="GU45" s="117"/>
      <c r="GV45" s="117"/>
      <c r="GW45" s="117"/>
      <c r="GX45" s="117"/>
      <c r="GY45" s="117"/>
      <c r="GZ45" s="117"/>
      <c r="HA45" s="117"/>
      <c r="HB45" s="117"/>
      <c r="HC45" s="117"/>
      <c r="HD45" s="117"/>
      <c r="HE45" s="117"/>
      <c r="HF45" s="117"/>
      <c r="HG45" s="117"/>
      <c r="HH45" s="117"/>
      <c r="HI45" s="117"/>
      <c r="HJ45" s="117"/>
      <c r="HK45" s="117"/>
      <c r="HL45" s="117"/>
      <c r="HM45" s="117"/>
      <c r="HN45" s="117"/>
      <c r="HO45" s="117"/>
      <c r="HP45" s="117"/>
      <c r="HQ45" s="117"/>
      <c r="HR45" s="117"/>
      <c r="HS45" s="117"/>
      <c r="HT45" s="117"/>
      <c r="HU45" s="117"/>
      <c r="HV45" s="117"/>
      <c r="HW45" s="117"/>
      <c r="HX45" s="117"/>
      <c r="HY45" s="117"/>
      <c r="HZ45" s="117"/>
      <c r="IA45" s="117"/>
      <c r="IB45" s="117"/>
      <c r="IC45" s="117"/>
      <c r="ID45" s="117"/>
      <c r="IE45" s="117"/>
      <c r="IF45" s="117"/>
      <c r="IG45" s="117"/>
      <c r="IH45" s="117"/>
      <c r="II45" s="117"/>
      <c r="IJ45" s="117"/>
      <c r="IK45" s="117"/>
      <c r="IL45" s="117"/>
      <c r="IM45" s="117"/>
      <c r="IN45" s="117"/>
      <c r="IO45" s="117"/>
      <c r="IP45" s="117"/>
      <c r="IQ45" s="117"/>
      <c r="IR45" s="117"/>
      <c r="IS45" s="117"/>
      <c r="IT45" s="117"/>
      <c r="IU45" s="117"/>
      <c r="IV45" s="117"/>
    </row>
    <row r="46" spans="1:256" ht="21" customHeight="1">
      <c r="A46" s="255"/>
      <c r="B46" s="369"/>
      <c r="C46" s="370"/>
      <c r="D46" s="400"/>
      <c r="E46" s="113" t="s">
        <v>124</v>
      </c>
      <c r="F46" s="397"/>
      <c r="G46" s="398"/>
      <c r="H46" s="399">
        <f>IF(F46="","",IF(F46="記録無",0,IF(VALUE(F46)&lt;1.53,0,INT(56.0211*(VALUE(F46)-1.5)^1.05))))</f>
      </c>
      <c r="I46" s="399"/>
      <c r="J46" s="395"/>
      <c r="K46" s="90" t="s">
        <v>137</v>
      </c>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c r="ED46" s="117"/>
      <c r="EE46" s="117"/>
      <c r="EF46" s="117"/>
      <c r="EG46" s="117"/>
      <c r="EH46" s="117"/>
      <c r="EI46" s="117"/>
      <c r="EJ46" s="117"/>
      <c r="EK46" s="117"/>
      <c r="EL46" s="117"/>
      <c r="EM46" s="117"/>
      <c r="EN46" s="117"/>
      <c r="EO46" s="117"/>
      <c r="EP46" s="117"/>
      <c r="EQ46" s="117"/>
      <c r="ER46" s="117"/>
      <c r="ES46" s="117"/>
      <c r="ET46" s="117"/>
      <c r="EU46" s="117"/>
      <c r="EV46" s="117"/>
      <c r="EW46" s="117"/>
      <c r="EX46" s="117"/>
      <c r="EY46" s="117"/>
      <c r="EZ46" s="117"/>
      <c r="FA46" s="117"/>
      <c r="FB46" s="117"/>
      <c r="FC46" s="117"/>
      <c r="FD46" s="117"/>
      <c r="FE46" s="117"/>
      <c r="FF46" s="117"/>
      <c r="FG46" s="117"/>
      <c r="FH46" s="117"/>
      <c r="FI46" s="117"/>
      <c r="FJ46" s="117"/>
      <c r="FK46" s="117"/>
      <c r="FL46" s="117"/>
      <c r="FM46" s="117"/>
      <c r="FN46" s="117"/>
      <c r="FO46" s="117"/>
      <c r="FP46" s="117"/>
      <c r="FQ46" s="117"/>
      <c r="FR46" s="117"/>
      <c r="FS46" s="117"/>
      <c r="FT46" s="117"/>
      <c r="FU46" s="117"/>
      <c r="FV46" s="117"/>
      <c r="FW46" s="117"/>
      <c r="FX46" s="117"/>
      <c r="FY46" s="117"/>
      <c r="FZ46" s="117"/>
      <c r="GA46" s="117"/>
      <c r="GB46" s="117"/>
      <c r="GC46" s="117"/>
      <c r="GD46" s="117"/>
      <c r="GE46" s="117"/>
      <c r="GF46" s="117"/>
      <c r="GG46" s="117"/>
      <c r="GH46" s="117"/>
      <c r="GI46" s="117"/>
      <c r="GJ46" s="117"/>
      <c r="GK46" s="117"/>
      <c r="GL46" s="117"/>
      <c r="GM46" s="117"/>
      <c r="GN46" s="117"/>
      <c r="GO46" s="117"/>
      <c r="GP46" s="117"/>
      <c r="GQ46" s="117"/>
      <c r="GR46" s="117"/>
      <c r="GS46" s="117"/>
      <c r="GT46" s="117"/>
      <c r="GU46" s="117"/>
      <c r="GV46" s="117"/>
      <c r="GW46" s="117"/>
      <c r="GX46" s="117"/>
      <c r="GY46" s="117"/>
      <c r="GZ46" s="117"/>
      <c r="HA46" s="117"/>
      <c r="HB46" s="117"/>
      <c r="HC46" s="117"/>
      <c r="HD46" s="117"/>
      <c r="HE46" s="117"/>
      <c r="HF46" s="117"/>
      <c r="HG46" s="117"/>
      <c r="HH46" s="117"/>
      <c r="HI46" s="117"/>
      <c r="HJ46" s="117"/>
      <c r="HK46" s="117"/>
      <c r="HL46" s="117"/>
      <c r="HM46" s="117"/>
      <c r="HN46" s="117"/>
      <c r="HO46" s="117"/>
      <c r="HP46" s="117"/>
      <c r="HQ46" s="117"/>
      <c r="HR46" s="117"/>
      <c r="HS46" s="117"/>
      <c r="HT46" s="117"/>
      <c r="HU46" s="117"/>
      <c r="HV46" s="117"/>
      <c r="HW46" s="117"/>
      <c r="HX46" s="117"/>
      <c r="HY46" s="117"/>
      <c r="HZ46" s="117"/>
      <c r="IA46" s="117"/>
      <c r="IB46" s="117"/>
      <c r="IC46" s="117"/>
      <c r="ID46" s="117"/>
      <c r="IE46" s="117"/>
      <c r="IF46" s="117"/>
      <c r="IG46" s="117"/>
      <c r="IH46" s="117"/>
      <c r="II46" s="117"/>
      <c r="IJ46" s="117"/>
      <c r="IK46" s="117"/>
      <c r="IL46" s="117"/>
      <c r="IM46" s="117"/>
      <c r="IN46" s="117"/>
      <c r="IO46" s="117"/>
      <c r="IP46" s="117"/>
      <c r="IQ46" s="117"/>
      <c r="IR46" s="117"/>
      <c r="IS46" s="117"/>
      <c r="IT46" s="117"/>
      <c r="IU46" s="117"/>
      <c r="IV46" s="117"/>
    </row>
    <row r="47" spans="1:256" ht="21" customHeight="1">
      <c r="A47" s="255"/>
      <c r="B47" s="369"/>
      <c r="C47" s="370"/>
      <c r="D47" s="400"/>
      <c r="E47" s="113" t="s">
        <v>138</v>
      </c>
      <c r="F47" s="312"/>
      <c r="G47" s="313"/>
      <c r="H47" s="399">
        <f>IF(F47="","",IF(F47="記録無",0,IF(VALUE(F47)&gt;42.08,0,INT(4.99087*(42.5-VALUE(F47))^1.81))))</f>
      </c>
      <c r="I47" s="399"/>
      <c r="J47" s="396"/>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c r="EA47" s="117"/>
      <c r="EB47" s="117"/>
      <c r="EC47" s="117"/>
      <c r="ED47" s="117"/>
      <c r="EE47" s="117"/>
      <c r="EF47" s="117"/>
      <c r="EG47" s="117"/>
      <c r="EH47" s="117"/>
      <c r="EI47" s="117"/>
      <c r="EJ47" s="117"/>
      <c r="EK47" s="117"/>
      <c r="EL47" s="117"/>
      <c r="EM47" s="117"/>
      <c r="EN47" s="117"/>
      <c r="EO47" s="117"/>
      <c r="EP47" s="117"/>
      <c r="EQ47" s="117"/>
      <c r="ER47" s="117"/>
      <c r="ES47" s="117"/>
      <c r="ET47" s="117"/>
      <c r="EU47" s="117"/>
      <c r="EV47" s="117"/>
      <c r="EW47" s="117"/>
      <c r="EX47" s="117"/>
      <c r="EY47" s="117"/>
      <c r="EZ47" s="117"/>
      <c r="FA47" s="117"/>
      <c r="FB47" s="117"/>
      <c r="FC47" s="117"/>
      <c r="FD47" s="117"/>
      <c r="FE47" s="117"/>
      <c r="FF47" s="117"/>
      <c r="FG47" s="117"/>
      <c r="FH47" s="117"/>
      <c r="FI47" s="117"/>
      <c r="FJ47" s="117"/>
      <c r="FK47" s="117"/>
      <c r="FL47" s="117"/>
      <c r="FM47" s="117"/>
      <c r="FN47" s="117"/>
      <c r="FO47" s="117"/>
      <c r="FP47" s="117"/>
      <c r="FQ47" s="117"/>
      <c r="FR47" s="117"/>
      <c r="FS47" s="117"/>
      <c r="FT47" s="117"/>
      <c r="FU47" s="117"/>
      <c r="FV47" s="117"/>
      <c r="FW47" s="117"/>
      <c r="FX47" s="117"/>
      <c r="FY47" s="117"/>
      <c r="FZ47" s="117"/>
      <c r="GA47" s="117"/>
      <c r="GB47" s="117"/>
      <c r="GC47" s="117"/>
      <c r="GD47" s="117"/>
      <c r="GE47" s="117"/>
      <c r="GF47" s="117"/>
      <c r="GG47" s="117"/>
      <c r="GH47" s="117"/>
      <c r="GI47" s="117"/>
      <c r="GJ47" s="117"/>
      <c r="GK47" s="117"/>
      <c r="GL47" s="117"/>
      <c r="GM47" s="117"/>
      <c r="GN47" s="117"/>
      <c r="GO47" s="117"/>
      <c r="GP47" s="117"/>
      <c r="GQ47" s="117"/>
      <c r="GR47" s="117"/>
      <c r="GS47" s="117"/>
      <c r="GT47" s="117"/>
      <c r="GU47" s="117"/>
      <c r="GV47" s="117"/>
      <c r="GW47" s="117"/>
      <c r="GX47" s="117"/>
      <c r="GY47" s="117"/>
      <c r="GZ47" s="117"/>
      <c r="HA47" s="117"/>
      <c r="HB47" s="117"/>
      <c r="HC47" s="117"/>
      <c r="HD47" s="117"/>
      <c r="HE47" s="117"/>
      <c r="HF47" s="117"/>
      <c r="HG47" s="117"/>
      <c r="HH47" s="117"/>
      <c r="HI47" s="117"/>
      <c r="HJ47" s="117"/>
      <c r="HK47" s="117"/>
      <c r="HL47" s="117"/>
      <c r="HM47" s="117"/>
      <c r="HN47" s="117"/>
      <c r="HO47" s="117"/>
      <c r="HP47" s="117"/>
      <c r="HQ47" s="117"/>
      <c r="HR47" s="117"/>
      <c r="HS47" s="117"/>
      <c r="HT47" s="117"/>
      <c r="HU47" s="117"/>
      <c r="HV47" s="117"/>
      <c r="HW47" s="117"/>
      <c r="HX47" s="117"/>
      <c r="HY47" s="117"/>
      <c r="HZ47" s="117"/>
      <c r="IA47" s="117"/>
      <c r="IB47" s="117"/>
      <c r="IC47" s="117"/>
      <c r="ID47" s="117"/>
      <c r="IE47" s="117"/>
      <c r="IF47" s="117"/>
      <c r="IG47" s="117"/>
      <c r="IH47" s="117"/>
      <c r="II47" s="117"/>
      <c r="IJ47" s="117"/>
      <c r="IK47" s="117"/>
      <c r="IL47" s="117"/>
      <c r="IM47" s="117"/>
      <c r="IN47" s="117"/>
      <c r="IO47" s="117"/>
      <c r="IP47" s="117"/>
      <c r="IQ47" s="117"/>
      <c r="IR47" s="117"/>
      <c r="IS47" s="117"/>
      <c r="IT47" s="117"/>
      <c r="IU47" s="117"/>
      <c r="IV47" s="117"/>
    </row>
    <row r="48" spans="1:256" ht="11.25" customHeight="1">
      <c r="A48" s="123"/>
      <c r="B48" s="123"/>
      <c r="C48" s="123"/>
      <c r="D48" s="123"/>
      <c r="E48" s="123"/>
      <c r="F48" s="123"/>
      <c r="G48" s="123"/>
      <c r="H48" s="123"/>
      <c r="I48" s="123"/>
      <c r="J48" s="123"/>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c r="ED48" s="117"/>
      <c r="EE48" s="117"/>
      <c r="EF48" s="117"/>
      <c r="EG48" s="117"/>
      <c r="EH48" s="117"/>
      <c r="EI48" s="117"/>
      <c r="EJ48" s="117"/>
      <c r="EK48" s="117"/>
      <c r="EL48" s="117"/>
      <c r="EM48" s="117"/>
      <c r="EN48" s="117"/>
      <c r="EO48" s="117"/>
      <c r="EP48" s="117"/>
      <c r="EQ48" s="117"/>
      <c r="ER48" s="117"/>
      <c r="ES48" s="117"/>
      <c r="ET48" s="117"/>
      <c r="EU48" s="117"/>
      <c r="EV48" s="117"/>
      <c r="EW48" s="117"/>
      <c r="EX48" s="117"/>
      <c r="EY48" s="117"/>
      <c r="EZ48" s="117"/>
      <c r="FA48" s="117"/>
      <c r="FB48" s="117"/>
      <c r="FC48" s="117"/>
      <c r="FD48" s="117"/>
      <c r="FE48" s="117"/>
      <c r="FF48" s="117"/>
      <c r="FG48" s="117"/>
      <c r="FH48" s="117"/>
      <c r="FI48" s="117"/>
      <c r="FJ48" s="117"/>
      <c r="FK48" s="117"/>
      <c r="FL48" s="117"/>
      <c r="FM48" s="117"/>
      <c r="FN48" s="117"/>
      <c r="FO48" s="117"/>
      <c r="FP48" s="117"/>
      <c r="FQ48" s="117"/>
      <c r="FR48" s="117"/>
      <c r="FS48" s="117"/>
      <c r="FT48" s="117"/>
      <c r="FU48" s="117"/>
      <c r="FV48" s="117"/>
      <c r="FW48" s="117"/>
      <c r="FX48" s="117"/>
      <c r="FY48" s="117"/>
      <c r="FZ48" s="117"/>
      <c r="GA48" s="117"/>
      <c r="GB48" s="117"/>
      <c r="GC48" s="117"/>
      <c r="GD48" s="117"/>
      <c r="GE48" s="117"/>
      <c r="GF48" s="117"/>
      <c r="GG48" s="117"/>
      <c r="GH48" s="117"/>
      <c r="GI48" s="117"/>
      <c r="GJ48" s="117"/>
      <c r="GK48" s="117"/>
      <c r="GL48" s="117"/>
      <c r="GM48" s="117"/>
      <c r="GN48" s="117"/>
      <c r="GO48" s="117"/>
      <c r="GP48" s="117"/>
      <c r="GQ48" s="117"/>
      <c r="GR48" s="117"/>
      <c r="GS48" s="117"/>
      <c r="GT48" s="117"/>
      <c r="GU48" s="117"/>
      <c r="GV48" s="117"/>
      <c r="GW48" s="117"/>
      <c r="GX48" s="117"/>
      <c r="GY48" s="117"/>
      <c r="GZ48" s="117"/>
      <c r="HA48" s="117"/>
      <c r="HB48" s="117"/>
      <c r="HC48" s="117"/>
      <c r="HD48" s="117"/>
      <c r="HE48" s="117"/>
      <c r="HF48" s="117"/>
      <c r="HG48" s="117"/>
      <c r="HH48" s="117"/>
      <c r="HI48" s="117"/>
      <c r="HJ48" s="117"/>
      <c r="HK48" s="117"/>
      <c r="HL48" s="117"/>
      <c r="HM48" s="117"/>
      <c r="HN48" s="117"/>
      <c r="HO48" s="117"/>
      <c r="HP48" s="117"/>
      <c r="HQ48" s="117"/>
      <c r="HR48" s="117"/>
      <c r="HS48" s="117"/>
      <c r="HT48" s="117"/>
      <c r="HU48" s="117"/>
      <c r="HV48" s="117"/>
      <c r="HW48" s="117"/>
      <c r="HX48" s="117"/>
      <c r="HY48" s="117"/>
      <c r="HZ48" s="117"/>
      <c r="IA48" s="117"/>
      <c r="IB48" s="117"/>
      <c r="IC48" s="117"/>
      <c r="ID48" s="117"/>
      <c r="IE48" s="117"/>
      <c r="IF48" s="117"/>
      <c r="IG48" s="117"/>
      <c r="IH48" s="117"/>
      <c r="II48" s="117"/>
      <c r="IJ48" s="117"/>
      <c r="IK48" s="117"/>
      <c r="IL48" s="117"/>
      <c r="IM48" s="117"/>
      <c r="IN48" s="117"/>
      <c r="IO48" s="117"/>
      <c r="IP48" s="117"/>
      <c r="IQ48" s="117"/>
      <c r="IR48" s="117"/>
      <c r="IS48" s="117"/>
      <c r="IT48" s="117"/>
      <c r="IU48" s="117"/>
      <c r="IV48" s="117"/>
    </row>
  </sheetData>
  <sheetProtection sheet="1" objects="1" scenarios="1" selectLockedCells="1"/>
  <mergeCells count="108">
    <mergeCell ref="E2:F2"/>
    <mergeCell ref="G2:H2"/>
    <mergeCell ref="I2:J2"/>
    <mergeCell ref="E3:F3"/>
    <mergeCell ref="G3:H3"/>
    <mergeCell ref="I3:J3"/>
    <mergeCell ref="A4:C4"/>
    <mergeCell ref="D4:D7"/>
    <mergeCell ref="H4:I4"/>
    <mergeCell ref="B5:C5"/>
    <mergeCell ref="F5:G5"/>
    <mergeCell ref="H5:I5"/>
    <mergeCell ref="J5:J7"/>
    <mergeCell ref="B6:C6"/>
    <mergeCell ref="F6:G6"/>
    <mergeCell ref="H6:I6"/>
    <mergeCell ref="B7:C7"/>
    <mergeCell ref="H7:I7"/>
    <mergeCell ref="E10:F10"/>
    <mergeCell ref="G10:H10"/>
    <mergeCell ref="I10:J10"/>
    <mergeCell ref="E11:F11"/>
    <mergeCell ref="G11:H11"/>
    <mergeCell ref="I11:J11"/>
    <mergeCell ref="A12:C12"/>
    <mergeCell ref="D12:D15"/>
    <mergeCell ref="H12:I12"/>
    <mergeCell ref="B13:C13"/>
    <mergeCell ref="F13:G13"/>
    <mergeCell ref="H13:I13"/>
    <mergeCell ref="J13:J15"/>
    <mergeCell ref="B14:C14"/>
    <mergeCell ref="F14:G14"/>
    <mergeCell ref="H14:I14"/>
    <mergeCell ref="B15:C15"/>
    <mergeCell ref="H15:I15"/>
    <mergeCell ref="E18:F18"/>
    <mergeCell ref="G18:H18"/>
    <mergeCell ref="I18:J18"/>
    <mergeCell ref="E19:F19"/>
    <mergeCell ref="G19:H19"/>
    <mergeCell ref="I19:J19"/>
    <mergeCell ref="A20:C20"/>
    <mergeCell ref="D20:D23"/>
    <mergeCell ref="H20:I20"/>
    <mergeCell ref="B21:C21"/>
    <mergeCell ref="F21:G21"/>
    <mergeCell ref="H21:I21"/>
    <mergeCell ref="J21:J23"/>
    <mergeCell ref="B22:C22"/>
    <mergeCell ref="F22:G22"/>
    <mergeCell ref="H22:I22"/>
    <mergeCell ref="B23:C23"/>
    <mergeCell ref="H23:I23"/>
    <mergeCell ref="E26:F26"/>
    <mergeCell ref="G26:H26"/>
    <mergeCell ref="I26:J26"/>
    <mergeCell ref="E27:F27"/>
    <mergeCell ref="G27:H27"/>
    <mergeCell ref="I27:J27"/>
    <mergeCell ref="A28:C28"/>
    <mergeCell ref="D28:D31"/>
    <mergeCell ref="H28:I28"/>
    <mergeCell ref="B29:C29"/>
    <mergeCell ref="F29:G29"/>
    <mergeCell ref="H29:I29"/>
    <mergeCell ref="J29:J31"/>
    <mergeCell ref="B30:C30"/>
    <mergeCell ref="F30:G30"/>
    <mergeCell ref="H30:I30"/>
    <mergeCell ref="B31:C31"/>
    <mergeCell ref="H31:I31"/>
    <mergeCell ref="E34:F34"/>
    <mergeCell ref="G34:H34"/>
    <mergeCell ref="I34:J34"/>
    <mergeCell ref="E35:F35"/>
    <mergeCell ref="G35:H35"/>
    <mergeCell ref="I35:J35"/>
    <mergeCell ref="A36:C36"/>
    <mergeCell ref="D36:D39"/>
    <mergeCell ref="H36:I36"/>
    <mergeCell ref="B37:C37"/>
    <mergeCell ref="F37:G37"/>
    <mergeCell ref="H37:I37"/>
    <mergeCell ref="J37:J39"/>
    <mergeCell ref="B38:C38"/>
    <mergeCell ref="F38:G38"/>
    <mergeCell ref="H38:I38"/>
    <mergeCell ref="B39:C39"/>
    <mergeCell ref="H39:I39"/>
    <mergeCell ref="E42:F42"/>
    <mergeCell ref="G42:H42"/>
    <mergeCell ref="I42:J42"/>
    <mergeCell ref="E43:F43"/>
    <mergeCell ref="G43:H43"/>
    <mergeCell ref="I43:J43"/>
    <mergeCell ref="A44:C44"/>
    <mergeCell ref="D44:D47"/>
    <mergeCell ref="H44:I44"/>
    <mergeCell ref="B45:C45"/>
    <mergeCell ref="F45:G45"/>
    <mergeCell ref="H45:I45"/>
    <mergeCell ref="J45:J47"/>
    <mergeCell ref="B46:C46"/>
    <mergeCell ref="F46:G46"/>
    <mergeCell ref="H46:I46"/>
    <mergeCell ref="B47:C47"/>
    <mergeCell ref="H47:I47"/>
  </mergeCells>
  <conditionalFormatting sqref="D39 G38 D30 G29 D21 G20 A12 G11 A3:C3 G2 D12">
    <cfRule type="cellIs" priority="12" dxfId="33" operator="equal" stopIfTrue="1">
      <formula>0</formula>
    </cfRule>
  </conditionalFormatting>
  <conditionalFormatting sqref="D3">
    <cfRule type="cellIs" priority="11" dxfId="33" operator="equal" stopIfTrue="1">
      <formula>0</formula>
    </cfRule>
  </conditionalFormatting>
  <conditionalFormatting sqref="A4">
    <cfRule type="cellIs" priority="10" dxfId="33" operator="equal" stopIfTrue="1">
      <formula>0</formula>
    </cfRule>
  </conditionalFormatting>
  <conditionalFormatting sqref="A20">
    <cfRule type="cellIs" priority="4" dxfId="33" operator="equal" stopIfTrue="1">
      <formula>0</formula>
    </cfRule>
  </conditionalFormatting>
  <conditionalFormatting sqref="A44">
    <cfRule type="cellIs" priority="1" dxfId="33" operator="equal" stopIfTrue="1">
      <formula>0</formula>
    </cfRule>
  </conditionalFormatting>
  <conditionalFormatting sqref="A28">
    <cfRule type="cellIs" priority="3" dxfId="33" operator="equal" stopIfTrue="1">
      <formula>0</formula>
    </cfRule>
  </conditionalFormatting>
  <conditionalFormatting sqref="A36">
    <cfRule type="cellIs" priority="2" dxfId="33" operator="equal" stopIfTrue="1">
      <formula>0</formula>
    </cfRule>
  </conditionalFormatting>
  <dataValidations count="2">
    <dataValidation type="list" allowBlank="1" showInputMessage="1" showErrorMessage="1" sqref="A6:A7 A22:A23 A30:A31 A38:A39 A14:A15 A46:A47">
      <formula1>$L$2:$L$3</formula1>
    </dataValidation>
    <dataValidation allowBlank="1" showInputMessage="1" showErrorMessage="1" imeMode="halfKatakana" sqref="C2 C10 C18 C26 C34 C42"/>
  </dataValidations>
  <printOptions horizontalCentered="1"/>
  <pageMargins left="0.7874015748031497" right="0.7874015748031497" top="0.3937007874015748" bottom="0.629921259842519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indexed="22"/>
  </sheetPr>
  <dimension ref="A1:J34"/>
  <sheetViews>
    <sheetView view="pageBreakPreview" zoomScaleSheetLayoutView="100" zoomScalePageLayoutView="0" workbookViewId="0" topLeftCell="A4">
      <selection activeCell="D11" sqref="D11:E11"/>
    </sheetView>
  </sheetViews>
  <sheetFormatPr defaultColWidth="12.8515625" defaultRowHeight="15"/>
  <cols>
    <col min="1" max="1" width="15.140625" style="131" customWidth="1"/>
    <col min="2" max="2" width="12.00390625" style="131" customWidth="1"/>
    <col min="3" max="3" width="15.8515625" style="131" customWidth="1"/>
    <col min="4" max="4" width="3.140625" style="131" bestFit="1" customWidth="1"/>
    <col min="5" max="5" width="13.421875" style="131" customWidth="1"/>
    <col min="6" max="6" width="5.140625" style="131" customWidth="1"/>
    <col min="7" max="7" width="15.00390625" style="131" customWidth="1"/>
    <col min="8" max="8" width="4.421875" style="131" customWidth="1"/>
    <col min="9" max="9" width="12.8515625" style="131" customWidth="1"/>
    <col min="10" max="10" width="8.00390625" style="131" hidden="1" customWidth="1"/>
    <col min="11" max="11" width="0" style="131" hidden="1" customWidth="1"/>
    <col min="12" max="16384" width="12.8515625" style="131" customWidth="1"/>
  </cols>
  <sheetData>
    <row r="1" spans="1:10" ht="13.5">
      <c r="A1" s="128" t="s">
        <v>152</v>
      </c>
      <c r="B1" s="129"/>
      <c r="C1" s="129"/>
      <c r="D1" s="129"/>
      <c r="E1" s="129"/>
      <c r="F1" s="129"/>
      <c r="G1" s="129"/>
      <c r="H1" s="129"/>
      <c r="I1" s="130"/>
      <c r="J1" s="34" t="s">
        <v>45</v>
      </c>
    </row>
    <row r="2" spans="1:10" ht="13.5">
      <c r="A2" s="129"/>
      <c r="B2" s="129"/>
      <c r="C2" s="129"/>
      <c r="D2" s="129"/>
      <c r="E2" s="129"/>
      <c r="F2" s="129"/>
      <c r="G2" s="129"/>
      <c r="H2" s="129"/>
      <c r="I2" s="130"/>
      <c r="J2" s="35"/>
    </row>
    <row r="3" spans="1:10" ht="30" customHeight="1">
      <c r="A3" s="411" t="s">
        <v>327</v>
      </c>
      <c r="B3" s="411"/>
      <c r="C3" s="411"/>
      <c r="D3" s="411"/>
      <c r="E3" s="411"/>
      <c r="F3" s="411"/>
      <c r="G3" s="132"/>
      <c r="H3" s="132"/>
      <c r="I3" s="133"/>
      <c r="J3" s="36" t="s">
        <v>65</v>
      </c>
    </row>
    <row r="4" spans="1:10" ht="30" customHeight="1">
      <c r="A4" s="134"/>
      <c r="B4" s="412" t="s">
        <v>153</v>
      </c>
      <c r="C4" s="412"/>
      <c r="D4" s="412"/>
      <c r="E4" s="412"/>
      <c r="F4" s="412"/>
      <c r="G4" s="412"/>
      <c r="H4" s="134"/>
      <c r="I4" s="135"/>
      <c r="J4" s="36" t="s">
        <v>66</v>
      </c>
    </row>
    <row r="5" spans="1:10" ht="22.5" customHeight="1">
      <c r="A5" s="134"/>
      <c r="B5" s="136" t="s">
        <v>178</v>
      </c>
      <c r="C5" s="134"/>
      <c r="D5" s="134"/>
      <c r="E5" s="134"/>
      <c r="F5" s="134"/>
      <c r="G5" s="134"/>
      <c r="H5" s="134"/>
      <c r="I5" s="135"/>
      <c r="J5" s="36" t="s">
        <v>67</v>
      </c>
    </row>
    <row r="6" spans="1:10" ht="26.25" customHeight="1">
      <c r="A6" s="405" t="s">
        <v>154</v>
      </c>
      <c r="B6" s="406"/>
      <c r="C6" s="407"/>
      <c r="D6" s="408"/>
      <c r="E6" s="408"/>
      <c r="F6" s="408"/>
      <c r="G6" s="408"/>
      <c r="H6" s="413"/>
      <c r="I6" s="137"/>
      <c r="J6" s="36" t="s">
        <v>68</v>
      </c>
    </row>
    <row r="7" spans="1:10" ht="26.25" customHeight="1">
      <c r="A7" s="405" t="s">
        <v>155</v>
      </c>
      <c r="B7" s="406"/>
      <c r="C7" s="407"/>
      <c r="D7" s="408"/>
      <c r="E7" s="408"/>
      <c r="F7" s="408"/>
      <c r="G7" s="408"/>
      <c r="H7" s="413"/>
      <c r="I7" s="130"/>
      <c r="J7" s="36" t="s">
        <v>69</v>
      </c>
    </row>
    <row r="8" spans="1:10" ht="26.25" customHeight="1">
      <c r="A8" s="405" t="s">
        <v>156</v>
      </c>
      <c r="B8" s="406"/>
      <c r="C8" s="407"/>
      <c r="D8" s="408"/>
      <c r="E8" s="408"/>
      <c r="F8" s="408"/>
      <c r="G8" s="314" t="s">
        <v>157</v>
      </c>
      <c r="H8" s="315"/>
      <c r="I8" s="130"/>
      <c r="J8" s="36" t="s">
        <v>70</v>
      </c>
    </row>
    <row r="9" spans="1:10" ht="26.25" customHeight="1">
      <c r="A9" s="409" t="s">
        <v>158</v>
      </c>
      <c r="B9" s="410"/>
      <c r="C9" s="407"/>
      <c r="D9" s="408"/>
      <c r="E9" s="408"/>
      <c r="F9" s="408"/>
      <c r="G9" s="315" t="s">
        <v>159</v>
      </c>
      <c r="H9" s="316"/>
      <c r="I9" s="130"/>
      <c r="J9" s="36" t="s">
        <v>71</v>
      </c>
    </row>
    <row r="10" spans="1:10" ht="30" customHeight="1" thickBot="1">
      <c r="A10" s="139"/>
      <c r="B10" s="140"/>
      <c r="C10" s="134"/>
      <c r="D10" s="134"/>
      <c r="E10" s="141" t="s">
        <v>160</v>
      </c>
      <c r="F10" s="134"/>
      <c r="G10" s="134"/>
      <c r="H10" s="134"/>
      <c r="I10" s="130"/>
      <c r="J10" s="36" t="s">
        <v>329</v>
      </c>
    </row>
    <row r="11" spans="1:10" ht="26.25" customHeight="1">
      <c r="A11" s="142" t="s">
        <v>161</v>
      </c>
      <c r="B11" s="143"/>
      <c r="C11" s="144" t="s">
        <v>162</v>
      </c>
      <c r="D11" s="414"/>
      <c r="E11" s="415"/>
      <c r="F11" s="145" t="s">
        <v>163</v>
      </c>
      <c r="G11" s="146">
        <f>1000*D11</f>
        <v>0</v>
      </c>
      <c r="H11" s="147" t="s">
        <v>164</v>
      </c>
      <c r="I11" s="130"/>
      <c r="J11" s="36" t="s">
        <v>330</v>
      </c>
    </row>
    <row r="12" spans="1:10" ht="26.25" customHeight="1">
      <c r="A12" s="148" t="s">
        <v>165</v>
      </c>
      <c r="B12" s="149"/>
      <c r="C12" s="150" t="s">
        <v>166</v>
      </c>
      <c r="D12" s="416"/>
      <c r="E12" s="417"/>
      <c r="F12" s="151" t="s">
        <v>163</v>
      </c>
      <c r="G12" s="146">
        <f>500*D12</f>
        <v>0</v>
      </c>
      <c r="H12" s="147" t="s">
        <v>164</v>
      </c>
      <c r="I12" s="130"/>
      <c r="J12" s="36" t="s">
        <v>76</v>
      </c>
    </row>
    <row r="13" spans="1:10" ht="26.25" customHeight="1" thickBot="1">
      <c r="A13" s="152" t="s">
        <v>339</v>
      </c>
      <c r="B13" s="153"/>
      <c r="C13" s="154"/>
      <c r="D13" s="420"/>
      <c r="E13" s="421"/>
      <c r="F13" s="155" t="s">
        <v>163</v>
      </c>
      <c r="G13" s="156">
        <f>1200*D13</f>
        <v>0</v>
      </c>
      <c r="H13" s="157" t="s">
        <v>164</v>
      </c>
      <c r="I13" s="158"/>
      <c r="J13" s="36" t="s">
        <v>77</v>
      </c>
    </row>
    <row r="14" spans="1:10" ht="26.25" customHeight="1" thickTop="1">
      <c r="A14" s="422" t="s">
        <v>167</v>
      </c>
      <c r="B14" s="423"/>
      <c r="C14" s="423"/>
      <c r="D14" s="423"/>
      <c r="E14" s="423"/>
      <c r="F14" s="159"/>
      <c r="G14" s="160">
        <f>SUM(G11:G13)</f>
        <v>0</v>
      </c>
      <c r="H14" s="161" t="s">
        <v>164</v>
      </c>
      <c r="I14" s="162"/>
      <c r="J14" s="36" t="s">
        <v>78</v>
      </c>
    </row>
    <row r="15" spans="1:10" ht="22.5" customHeight="1">
      <c r="A15" s="163" t="s">
        <v>168</v>
      </c>
      <c r="B15" s="164"/>
      <c r="C15" s="164"/>
      <c r="D15" s="164"/>
      <c r="E15" s="164"/>
      <c r="F15" s="164"/>
      <c r="G15" s="164"/>
      <c r="H15" s="134"/>
      <c r="I15" s="162"/>
      <c r="J15" s="36" t="s">
        <v>79</v>
      </c>
    </row>
    <row r="16" ht="13.5">
      <c r="J16" s="36" t="s">
        <v>80</v>
      </c>
    </row>
    <row r="17" spans="1:10" ht="22.5" customHeight="1">
      <c r="A17" s="165" t="s">
        <v>169</v>
      </c>
      <c r="B17" s="166"/>
      <c r="C17" s="166"/>
      <c r="D17" s="166"/>
      <c r="E17" s="166"/>
      <c r="F17" s="166"/>
      <c r="G17" s="166"/>
      <c r="H17" s="166"/>
      <c r="I17" s="162"/>
      <c r="J17" s="36" t="s">
        <v>81</v>
      </c>
    </row>
    <row r="18" spans="1:10" ht="22.5" customHeight="1">
      <c r="A18" s="167" t="s">
        <v>170</v>
      </c>
      <c r="B18" s="134"/>
      <c r="C18" s="134"/>
      <c r="D18" s="134"/>
      <c r="E18" s="134"/>
      <c r="F18" s="134"/>
      <c r="G18" s="134"/>
      <c r="H18" s="134"/>
      <c r="I18" s="162"/>
      <c r="J18" s="36" t="s">
        <v>83</v>
      </c>
    </row>
    <row r="19" spans="1:10" ht="22.5" customHeight="1">
      <c r="A19" s="167" t="s">
        <v>171</v>
      </c>
      <c r="B19" s="134"/>
      <c r="C19" s="134"/>
      <c r="D19" s="134"/>
      <c r="E19" s="134"/>
      <c r="F19" s="134"/>
      <c r="G19" s="134"/>
      <c r="H19" s="134"/>
      <c r="I19" s="162"/>
      <c r="J19" s="36" t="s">
        <v>82</v>
      </c>
    </row>
    <row r="20" spans="1:10" ht="22.5" customHeight="1">
      <c r="A20" s="167" t="s">
        <v>172</v>
      </c>
      <c r="B20" s="134"/>
      <c r="C20" s="134"/>
      <c r="D20" s="134"/>
      <c r="E20" s="134"/>
      <c r="F20" s="134"/>
      <c r="G20" s="134"/>
      <c r="H20" s="134"/>
      <c r="I20" s="168"/>
      <c r="J20" s="36" t="s">
        <v>84</v>
      </c>
    </row>
    <row r="21" spans="1:10" ht="15" customHeight="1">
      <c r="A21" s="134"/>
      <c r="B21" s="134"/>
      <c r="C21" s="134"/>
      <c r="D21" s="134"/>
      <c r="E21" s="134"/>
      <c r="F21" s="134"/>
      <c r="G21" s="134"/>
      <c r="H21" s="134"/>
      <c r="I21" s="168"/>
      <c r="J21" s="36" t="s">
        <v>85</v>
      </c>
    </row>
    <row r="22" spans="1:10" ht="22.5" customHeight="1">
      <c r="A22" s="169" t="s">
        <v>173</v>
      </c>
      <c r="B22" s="134"/>
      <c r="C22" s="169" t="s">
        <v>340</v>
      </c>
      <c r="D22" s="134"/>
      <c r="E22" s="134"/>
      <c r="F22" s="134"/>
      <c r="G22" s="134"/>
      <c r="H22" s="134"/>
      <c r="I22" s="168"/>
      <c r="J22" s="36" t="s">
        <v>86</v>
      </c>
    </row>
    <row r="23" spans="2:10" ht="22.5" customHeight="1">
      <c r="B23" s="134"/>
      <c r="C23" s="134"/>
      <c r="D23" s="134"/>
      <c r="E23" s="134"/>
      <c r="F23" s="134"/>
      <c r="G23" s="134"/>
      <c r="H23" s="134"/>
      <c r="I23" s="168"/>
      <c r="J23" s="36" t="s">
        <v>334</v>
      </c>
    </row>
    <row r="24" spans="1:10" ht="15" customHeight="1">
      <c r="A24" s="134"/>
      <c r="B24" s="134"/>
      <c r="C24" s="134"/>
      <c r="D24" s="134"/>
      <c r="E24" s="134"/>
      <c r="F24" s="134"/>
      <c r="G24" s="134"/>
      <c r="H24" s="134"/>
      <c r="I24" s="168"/>
      <c r="J24" s="36"/>
    </row>
    <row r="25" spans="1:10" ht="30" customHeight="1">
      <c r="A25" s="170" t="s">
        <v>174</v>
      </c>
      <c r="B25" s="134"/>
      <c r="C25" s="134"/>
      <c r="D25" s="134"/>
      <c r="E25" s="134"/>
      <c r="F25" s="134"/>
      <c r="G25" s="134"/>
      <c r="H25" s="134"/>
      <c r="I25" s="168"/>
      <c r="J25" s="36"/>
    </row>
    <row r="26" spans="1:10" ht="15" customHeight="1" thickBot="1">
      <c r="A26" s="170"/>
      <c r="B26" s="134"/>
      <c r="C26" s="134"/>
      <c r="D26" s="134"/>
      <c r="E26" s="134"/>
      <c r="F26" s="134"/>
      <c r="G26" s="134"/>
      <c r="H26" s="134"/>
      <c r="I26" s="168"/>
      <c r="J26" s="249"/>
    </row>
    <row r="27" spans="1:9" ht="15" customHeight="1" thickTop="1">
      <c r="A27" s="171"/>
      <c r="B27" s="172"/>
      <c r="C27" s="173"/>
      <c r="D27" s="173"/>
      <c r="E27" s="173"/>
      <c r="F27" s="173"/>
      <c r="G27" s="174"/>
      <c r="H27" s="175"/>
      <c r="I27" s="168"/>
    </row>
    <row r="28" spans="1:9" ht="22.5" customHeight="1">
      <c r="A28" s="176" t="s">
        <v>175</v>
      </c>
      <c r="B28" s="424"/>
      <c r="C28" s="424"/>
      <c r="D28" s="177"/>
      <c r="E28" s="177"/>
      <c r="F28" s="177"/>
      <c r="G28" s="138"/>
      <c r="H28" s="178"/>
      <c r="I28" s="168"/>
    </row>
    <row r="29" spans="1:9" ht="30" customHeight="1">
      <c r="A29" s="176"/>
      <c r="B29" s="425"/>
      <c r="C29" s="425"/>
      <c r="D29" s="425"/>
      <c r="E29" s="425"/>
      <c r="F29" s="425"/>
      <c r="G29" s="425"/>
      <c r="H29" s="179"/>
      <c r="I29" s="168"/>
    </row>
    <row r="30" spans="1:9" ht="30" customHeight="1">
      <c r="A30" s="176"/>
      <c r="B30" s="426"/>
      <c r="C30" s="426"/>
      <c r="D30" s="426"/>
      <c r="E30" s="426"/>
      <c r="F30" s="426"/>
      <c r="G30" s="426"/>
      <c r="H30" s="179"/>
      <c r="I30" s="168"/>
    </row>
    <row r="31" spans="1:9" ht="15" customHeight="1">
      <c r="A31" s="176"/>
      <c r="B31" s="180"/>
      <c r="C31" s="180"/>
      <c r="D31" s="180"/>
      <c r="E31" s="180"/>
      <c r="F31" s="180"/>
      <c r="G31" s="180"/>
      <c r="H31" s="179"/>
      <c r="I31" s="168"/>
    </row>
    <row r="32" spans="1:9" ht="30" customHeight="1">
      <c r="A32" s="176" t="s">
        <v>176</v>
      </c>
      <c r="B32" s="427"/>
      <c r="C32" s="427"/>
      <c r="D32" s="427"/>
      <c r="E32" s="427"/>
      <c r="F32" s="427"/>
      <c r="G32" s="180" t="s">
        <v>177</v>
      </c>
      <c r="H32" s="179"/>
      <c r="I32" s="168"/>
    </row>
    <row r="33" spans="1:9" ht="15" customHeight="1" thickBot="1">
      <c r="A33" s="181"/>
      <c r="B33" s="418"/>
      <c r="C33" s="418"/>
      <c r="D33" s="418"/>
      <c r="E33" s="418"/>
      <c r="F33" s="418"/>
      <c r="G33" s="418"/>
      <c r="H33" s="419"/>
      <c r="I33" s="168"/>
    </row>
    <row r="34" spans="1:9" ht="15" customHeight="1" thickTop="1">
      <c r="A34" s="134"/>
      <c r="B34" s="134"/>
      <c r="C34" s="134"/>
      <c r="D34" s="134"/>
      <c r="E34" s="134"/>
      <c r="F34" s="134"/>
      <c r="G34" s="134"/>
      <c r="H34" s="134"/>
      <c r="I34" s="158"/>
    </row>
  </sheetData>
  <sheetProtection/>
  <mergeCells count="19">
    <mergeCell ref="D11:E11"/>
    <mergeCell ref="D12:E12"/>
    <mergeCell ref="B33:H33"/>
    <mergeCell ref="D13:E13"/>
    <mergeCell ref="A14:E14"/>
    <mergeCell ref="B28:C28"/>
    <mergeCell ref="B29:G29"/>
    <mergeCell ref="B30:G30"/>
    <mergeCell ref="B32:F32"/>
    <mergeCell ref="A8:B8"/>
    <mergeCell ref="C8:F8"/>
    <mergeCell ref="A9:B9"/>
    <mergeCell ref="A3:F3"/>
    <mergeCell ref="B4:G4"/>
    <mergeCell ref="A6:B6"/>
    <mergeCell ref="C6:H6"/>
    <mergeCell ref="A7:B7"/>
    <mergeCell ref="C7:H7"/>
    <mergeCell ref="C9:F9"/>
  </mergeCells>
  <conditionalFormatting sqref="G11:G14 C6:H9">
    <cfRule type="cellIs" priority="1" dxfId="33" operator="equal" stopIfTrue="1">
      <formula>0</formula>
    </cfRule>
  </conditionalFormatting>
  <dataValidations count="2">
    <dataValidation type="list" allowBlank="1" showInputMessage="1" sqref="C6:H6">
      <formula1>$J$2:$J$26</formula1>
    </dataValidation>
    <dataValidation allowBlank="1" showInputMessage="1" showErrorMessage="1" imeMode="disabled" sqref="D11:E13"/>
  </dataValidations>
  <printOptions/>
  <pageMargins left="0.984251968503937" right="0.7874015748031497" top="0.984251968503937" bottom="0.984251968503937" header="0.5118110236220472" footer="0.5118110236220472"/>
  <pageSetup orientation="portrait" paperSize="9" scale="98" r:id="rId2"/>
  <colBreaks count="1" manualBreakCount="1">
    <brk id="8" max="65535" man="1"/>
  </colBreaks>
  <drawing r:id="rId1"/>
</worksheet>
</file>

<file path=xl/worksheets/sheet7.xml><?xml version="1.0" encoding="utf-8"?>
<worksheet xmlns="http://schemas.openxmlformats.org/spreadsheetml/2006/main" xmlns:r="http://schemas.openxmlformats.org/officeDocument/2006/relationships">
  <dimension ref="B1:AL34"/>
  <sheetViews>
    <sheetView zoomScale="90" zoomScaleNormal="90" zoomScalePageLayoutView="0" workbookViewId="0" topLeftCell="A1">
      <selection activeCell="P4" sqref="P4"/>
    </sheetView>
  </sheetViews>
  <sheetFormatPr defaultColWidth="9.140625" defaultRowHeight="15"/>
  <cols>
    <col min="1" max="1" width="2.00390625" style="212" customWidth="1"/>
    <col min="2" max="2" width="4.421875" style="212" customWidth="1"/>
    <col min="3" max="6" width="9.00390625" style="212" customWidth="1"/>
    <col min="7" max="11" width="4.00390625" style="212" customWidth="1"/>
    <col min="12" max="12" width="5.28125" style="212" customWidth="1"/>
    <col min="13" max="15" width="9.00390625" style="212" customWidth="1"/>
    <col min="16" max="23" width="3.8515625" style="212" customWidth="1"/>
    <col min="24" max="24" width="4.140625" style="212" customWidth="1"/>
    <col min="25" max="27" width="7.140625" style="212" customWidth="1"/>
    <col min="28" max="30" width="4.57421875" style="212" customWidth="1"/>
    <col min="31" max="31" width="9.00390625" style="212" customWidth="1"/>
    <col min="32" max="35" width="5.421875" style="212" customWidth="1"/>
    <col min="36" max="37" width="9.00390625" style="212" customWidth="1"/>
    <col min="38" max="38" width="4.421875" style="212" customWidth="1"/>
    <col min="39" max="16384" width="9.00390625" style="212" customWidth="1"/>
  </cols>
  <sheetData>
    <row r="1" spans="3:12" ht="33.75" customHeight="1">
      <c r="C1" s="211" t="s">
        <v>179</v>
      </c>
      <c r="L1" s="218" t="s">
        <v>189</v>
      </c>
    </row>
    <row r="2" spans="2:35" s="215" customFormat="1" ht="11.25">
      <c r="B2" s="428" t="s">
        <v>180</v>
      </c>
      <c r="C2" s="428" t="s">
        <v>181</v>
      </c>
      <c r="D2" s="428" t="s">
        <v>182</v>
      </c>
      <c r="E2" s="428" t="s">
        <v>183</v>
      </c>
      <c r="F2" s="428" t="s">
        <v>184</v>
      </c>
      <c r="G2" s="429" t="s">
        <v>185</v>
      </c>
      <c r="H2" s="429"/>
      <c r="I2" s="429" t="s">
        <v>188</v>
      </c>
      <c r="J2" s="429"/>
      <c r="L2" s="428" t="s">
        <v>180</v>
      </c>
      <c r="M2" s="428" t="s">
        <v>181</v>
      </c>
      <c r="N2" s="428" t="s">
        <v>182</v>
      </c>
      <c r="O2" s="440" t="s">
        <v>183</v>
      </c>
      <c r="P2" s="441" t="s">
        <v>190</v>
      </c>
      <c r="Q2" s="428"/>
      <c r="R2" s="428"/>
      <c r="S2" s="428"/>
      <c r="T2" s="428" t="s">
        <v>195</v>
      </c>
      <c r="U2" s="428"/>
      <c r="V2" s="428"/>
      <c r="W2" s="428"/>
      <c r="X2" s="430" t="s">
        <v>207</v>
      </c>
      <c r="Y2" s="432" t="s">
        <v>197</v>
      </c>
      <c r="Z2" s="434" t="s">
        <v>198</v>
      </c>
      <c r="AA2" s="436" t="s">
        <v>196</v>
      </c>
      <c r="AB2" s="438" t="s">
        <v>199</v>
      </c>
      <c r="AC2" s="438"/>
      <c r="AD2" s="438"/>
      <c r="AE2" s="439"/>
      <c r="AF2" s="428" t="s">
        <v>205</v>
      </c>
      <c r="AG2" s="428"/>
      <c r="AH2" s="428" t="s">
        <v>206</v>
      </c>
      <c r="AI2" s="428"/>
    </row>
    <row r="3" spans="2:35" s="215" customFormat="1" ht="11.25">
      <c r="B3" s="428"/>
      <c r="C3" s="428"/>
      <c r="D3" s="428"/>
      <c r="E3" s="428"/>
      <c r="F3" s="428"/>
      <c r="G3" s="214" t="s">
        <v>186</v>
      </c>
      <c r="H3" s="214" t="s">
        <v>187</v>
      </c>
      <c r="I3" s="214" t="s">
        <v>186</v>
      </c>
      <c r="J3" s="214" t="s">
        <v>187</v>
      </c>
      <c r="L3" s="428"/>
      <c r="M3" s="428"/>
      <c r="N3" s="428"/>
      <c r="O3" s="440"/>
      <c r="P3" s="220" t="s">
        <v>191</v>
      </c>
      <c r="Q3" s="216" t="s">
        <v>192</v>
      </c>
      <c r="R3" s="216" t="s">
        <v>193</v>
      </c>
      <c r="S3" s="216" t="s">
        <v>194</v>
      </c>
      <c r="T3" s="216" t="s">
        <v>191</v>
      </c>
      <c r="U3" s="216" t="s">
        <v>192</v>
      </c>
      <c r="V3" s="216" t="s">
        <v>193</v>
      </c>
      <c r="W3" s="216" t="s">
        <v>194</v>
      </c>
      <c r="X3" s="431"/>
      <c r="Y3" s="433"/>
      <c r="Z3" s="435"/>
      <c r="AA3" s="437"/>
      <c r="AB3" s="219" t="s">
        <v>200</v>
      </c>
      <c r="AC3" s="214" t="s">
        <v>201</v>
      </c>
      <c r="AD3" s="214" t="s">
        <v>202</v>
      </c>
      <c r="AE3" s="214" t="s">
        <v>217</v>
      </c>
      <c r="AF3" s="214" t="s">
        <v>203</v>
      </c>
      <c r="AG3" s="214" t="s">
        <v>204</v>
      </c>
      <c r="AH3" s="214" t="s">
        <v>203</v>
      </c>
      <c r="AI3" s="214" t="s">
        <v>204</v>
      </c>
    </row>
    <row r="4" spans="2:35" s="215" customFormat="1" ht="20.25" customHeight="1">
      <c r="B4" s="217" t="e">
        <f>VLOOKUP(C4,$AK$11:$AL$34,2,0)</f>
        <v>#N/A</v>
      </c>
      <c r="C4" s="228">
        <f>IF('男子申込(様式1-1)'!$G$5=0,'女子申込(様式1-1)'!$G$5,'男子申込(様式1-1)'!$G$5)</f>
        <v>0</v>
      </c>
      <c r="D4" s="228">
        <f>IF('男子申込(様式1-1)'!$G$3=0,'女子申込(様式1-1)'!$G$3,'男子申込(様式1-1)'!$G$3)</f>
        <v>0</v>
      </c>
      <c r="E4" s="228">
        <f>IF('男子申込(様式1-1)'!$G$7=0,'女子申込(様式1-1)'!$G$7,'男子申込(様式1-1)'!$G$7)</f>
        <v>0</v>
      </c>
      <c r="F4" s="228">
        <f>IF('男子申込(様式1-1)'!S3='女子申込(様式1-1)'!S3,'男子申込(様式1-1)'!S3,'男子申込(様式1-1)'!S3&amp;'女子申込(様式1-1)'!S3)</f>
        <v>0</v>
      </c>
      <c r="G4" s="228">
        <f>'男子申込(様式1-1)'!V37</f>
      </c>
      <c r="H4" s="228">
        <f>'女子申込(様式1-1)'!V37</f>
      </c>
      <c r="I4" s="228">
        <f>'男子申込(様式1-1)'!V36</f>
        <v>0</v>
      </c>
      <c r="J4" s="228">
        <f>'女子申込(様式1-1)'!V36</f>
        <v>0</v>
      </c>
      <c r="L4" s="217" t="e">
        <f>VLOOKUP(M4,$AK$11:$AL$34,2,0)</f>
        <v>#N/A</v>
      </c>
      <c r="M4" s="228">
        <f>IF('男子申込(様式1-1)'!$G$5=0,'女子申込(様式1-1)'!$G$5,'男子申込(様式1-1)'!$G$5)</f>
        <v>0</v>
      </c>
      <c r="N4" s="228">
        <f>IF('男子申込(様式1-1)'!$G$3=0,'女子申込(様式1-1)'!$G$3,'男子申込(様式1-1)'!$G$3)</f>
        <v>0</v>
      </c>
      <c r="O4" s="229">
        <f>IF('男子申込(様式1-1)'!$G$7=0,'女子申込(様式1-1)'!$G$7,'男子申込(様式1-1)'!$G$7)</f>
        <v>0</v>
      </c>
      <c r="P4" s="230">
        <f>'男子申込(様式1-1)'!V33</f>
        <v>0</v>
      </c>
      <c r="Q4" s="228">
        <f>'男子申込(様式1-1)'!V34</f>
        <v>0</v>
      </c>
      <c r="R4" s="228">
        <f>'男子申込(様式1-1)'!V35</f>
        <v>0</v>
      </c>
      <c r="S4" s="228">
        <f>'男子申込(様式1-1)'!V36</f>
        <v>0</v>
      </c>
      <c r="T4" s="319">
        <f>'女子申込(様式1-1)'!V33</f>
        <v>0</v>
      </c>
      <c r="U4" s="228">
        <f>'女子申込(様式1-1)'!V34</f>
        <v>0</v>
      </c>
      <c r="V4" s="228">
        <f>'女子申込(様式1-1)'!V35</f>
        <v>0</v>
      </c>
      <c r="W4" s="318">
        <f>'女子申込(様式1-1)'!V36</f>
        <v>0</v>
      </c>
      <c r="X4" s="231">
        <f>P4+Q4+R4+T4+U4+V4</f>
        <v>0</v>
      </c>
      <c r="Y4" s="230">
        <f>P4*1500+Q4*2500+S4*2500+T4*1500+U4*2500+W4*2500</f>
        <v>0</v>
      </c>
      <c r="Z4" s="228">
        <f>X4*400</f>
        <v>0</v>
      </c>
      <c r="AA4" s="231">
        <f>Y4+Z4</f>
        <v>0</v>
      </c>
      <c r="AB4" s="232">
        <f>'プロ申込等(様式3)'!D11</f>
        <v>0</v>
      </c>
      <c r="AC4" s="228">
        <f>'プロ申込等(様式3)'!D12</f>
        <v>0</v>
      </c>
      <c r="AD4" s="228">
        <f>'プロ申込等(様式3)'!D13</f>
        <v>0</v>
      </c>
      <c r="AE4" s="228">
        <f>'プロ申込等(様式3)'!G14</f>
        <v>0</v>
      </c>
      <c r="AF4" s="228"/>
      <c r="AG4" s="228"/>
      <c r="AH4" s="228"/>
      <c r="AI4" s="228"/>
    </row>
    <row r="6" ht="33" customHeight="1">
      <c r="C6" s="218" t="s">
        <v>208</v>
      </c>
    </row>
    <row r="7" spans="2:32" ht="13.5">
      <c r="B7" s="442" t="s">
        <v>180</v>
      </c>
      <c r="C7" s="442" t="s">
        <v>181</v>
      </c>
      <c r="D7" s="442" t="s">
        <v>213</v>
      </c>
      <c r="E7" s="442" t="s">
        <v>183</v>
      </c>
      <c r="F7" s="442" t="s">
        <v>214</v>
      </c>
      <c r="G7" s="442"/>
      <c r="H7" s="442"/>
      <c r="I7" s="442"/>
      <c r="J7" s="442"/>
      <c r="K7" s="442"/>
      <c r="L7" s="442"/>
      <c r="M7" s="442"/>
      <c r="N7" s="442"/>
      <c r="O7" s="442"/>
      <c r="P7" s="442"/>
      <c r="Q7" s="442"/>
      <c r="R7" s="442"/>
      <c r="S7" s="442"/>
      <c r="T7" s="442" t="s">
        <v>215</v>
      </c>
      <c r="U7" s="442"/>
      <c r="V7" s="442"/>
      <c r="W7" s="442"/>
      <c r="X7" s="442"/>
      <c r="Y7" s="442"/>
      <c r="Z7" s="442"/>
      <c r="AA7" s="442"/>
      <c r="AB7" s="442"/>
      <c r="AC7" s="442"/>
      <c r="AD7" s="442"/>
      <c r="AE7" s="442"/>
      <c r="AF7" s="442"/>
    </row>
    <row r="8" spans="2:32" ht="13.5">
      <c r="B8" s="442"/>
      <c r="C8" s="442"/>
      <c r="D8" s="442"/>
      <c r="E8" s="442"/>
      <c r="F8" s="221" t="s">
        <v>308</v>
      </c>
      <c r="G8" s="221" t="s">
        <v>309</v>
      </c>
      <c r="H8" s="221" t="s">
        <v>310</v>
      </c>
      <c r="I8" s="221" t="s">
        <v>311</v>
      </c>
      <c r="J8" s="221" t="s">
        <v>312</v>
      </c>
      <c r="K8" s="221" t="s">
        <v>313</v>
      </c>
      <c r="L8" s="221" t="s">
        <v>314</v>
      </c>
      <c r="M8" s="221" t="s">
        <v>315</v>
      </c>
      <c r="N8" s="221" t="s">
        <v>209</v>
      </c>
      <c r="O8" s="221" t="s">
        <v>210</v>
      </c>
      <c r="P8" s="221" t="s">
        <v>211</v>
      </c>
      <c r="Q8" s="221" t="s">
        <v>316</v>
      </c>
      <c r="R8" s="221" t="s">
        <v>212</v>
      </c>
      <c r="S8" s="222" t="s">
        <v>218</v>
      </c>
      <c r="T8" s="221" t="s">
        <v>308</v>
      </c>
      <c r="U8" s="221" t="s">
        <v>309</v>
      </c>
      <c r="V8" s="221" t="s">
        <v>310</v>
      </c>
      <c r="W8" s="221" t="s">
        <v>311</v>
      </c>
      <c r="X8" s="221" t="s">
        <v>312</v>
      </c>
      <c r="Y8" s="221" t="s">
        <v>317</v>
      </c>
      <c r="Z8" s="221" t="s">
        <v>314</v>
      </c>
      <c r="AA8" s="221" t="s">
        <v>318</v>
      </c>
      <c r="AB8" s="221" t="s">
        <v>209</v>
      </c>
      <c r="AC8" s="221" t="s">
        <v>211</v>
      </c>
      <c r="AD8" s="221" t="s">
        <v>319</v>
      </c>
      <c r="AE8" s="221" t="s">
        <v>212</v>
      </c>
      <c r="AF8" s="222" t="s">
        <v>218</v>
      </c>
    </row>
    <row r="9" spans="2:37" ht="21.75" customHeight="1">
      <c r="B9" s="217" t="e">
        <f>VLOOKUP(C9,$AK$11:$AL$34,2,0)</f>
        <v>#N/A</v>
      </c>
      <c r="C9" s="228">
        <f>IF('男子申込(様式1-1)'!$G$5=0,'女子申込(様式1-1)'!$G$5,'男子申込(様式1-1)'!$G$5)</f>
        <v>0</v>
      </c>
      <c r="D9" s="317">
        <f>IF('男子申込(様式1-1)'!$L$3=0,'女子申込(様式1-1)'!$L$3,'男子申込(様式1-1)'!$L$3)</f>
        <v>0</v>
      </c>
      <c r="E9" s="228">
        <f>IF('男子申込(様式1-1)'!$G$7=0,'女子申込(様式1-1)'!$G$7,'男子申込(様式1-1)'!$G$7)</f>
        <v>0</v>
      </c>
      <c r="F9" s="223">
        <f>COUNTIF('男子申込(様式1-1)'!$P$11:$T$30,'集計(入力×）'!F8)</f>
        <v>0</v>
      </c>
      <c r="G9" s="223">
        <f>COUNTIF('男子申込(様式1-1)'!$P$11:$T$30,'集計(入力×）'!G8)</f>
        <v>0</v>
      </c>
      <c r="H9" s="223">
        <f>COUNTIF('男子申込(様式1-1)'!$P$11:$T$30,'集計(入力×）'!H8)</f>
        <v>0</v>
      </c>
      <c r="I9" s="223">
        <f>COUNTIF('男子申込(様式1-1)'!$P$11:$T$30,'集計(入力×）'!I8)</f>
        <v>0</v>
      </c>
      <c r="J9" s="223">
        <f>COUNTIF('男子申込(様式1-1)'!$P$11:$T$30,'集計(入力×）'!J8)</f>
        <v>0</v>
      </c>
      <c r="K9" s="223">
        <f>COUNTIF('男子申込(様式1-1)'!$P$11:$T$30,'集計(入力×）'!K8)</f>
        <v>0</v>
      </c>
      <c r="L9" s="223">
        <f>COUNTIF('男子申込(様式1-1)'!$P$11:$T$30,'集計(入力×）'!L8)</f>
        <v>0</v>
      </c>
      <c r="M9" s="223">
        <f>COUNTIF('男子申込(様式1-1)'!$P$11:$T$30,'集計(入力×）'!M8)</f>
        <v>0</v>
      </c>
      <c r="N9" s="223">
        <f>COUNTIF('男子申込(様式1-1)'!$P$11:$T$30,'集計(入力×）'!N8)</f>
        <v>0</v>
      </c>
      <c r="O9" s="223">
        <f>COUNTIF('男子申込(様式1-1)'!$P$11:$T$30,'集計(入力×）'!O8)</f>
        <v>0</v>
      </c>
      <c r="P9" s="223">
        <f>COUNTIF('男子申込(様式1-1)'!$P$11:$T$30,'集計(入力×）'!P8)</f>
        <v>0</v>
      </c>
      <c r="Q9" s="223">
        <f>COUNTIF('男子申込(様式1-1)'!$P$11:$T$30,'集計(入力×）'!Q8)</f>
        <v>0</v>
      </c>
      <c r="R9" s="223">
        <f>COUNTIF('男子申込(様式1-1)'!$P$11:$T$30,'集計(入力×）'!R8)</f>
        <v>0</v>
      </c>
      <c r="S9" s="223">
        <f>'男子申込(様式1-1)'!V36</f>
        <v>0</v>
      </c>
      <c r="T9" s="223">
        <f>COUNTIF('女子申込(様式1-1)'!$P$11:$T$30,'集計(入力×）'!T8)</f>
        <v>0</v>
      </c>
      <c r="U9" s="223">
        <f>COUNTIF('女子申込(様式1-1)'!$P$11:$T$30,'集計(入力×）'!U8)</f>
        <v>0</v>
      </c>
      <c r="V9" s="223">
        <f>COUNTIF('女子申込(様式1-1)'!$P$11:$T$30,'集計(入力×）'!V8)</f>
        <v>0</v>
      </c>
      <c r="W9" s="223">
        <f>COUNTIF('女子申込(様式1-1)'!$P$11:$T$30,'集計(入力×）'!W8)</f>
        <v>0</v>
      </c>
      <c r="X9" s="223">
        <f>COUNTIF('女子申込(様式1-1)'!$P$11:$T$30,'集計(入力×）'!X8)</f>
        <v>0</v>
      </c>
      <c r="Y9" s="223">
        <f>COUNTIF('女子申込(様式1-1)'!$P$11:$T$30,'集計(入力×）'!Y8)</f>
        <v>0</v>
      </c>
      <c r="Z9" s="223">
        <f>COUNTIF('女子申込(様式1-1)'!$P$11:$T$30,'集計(入力×）'!Z8)</f>
        <v>0</v>
      </c>
      <c r="AA9" s="223">
        <f>COUNTIF('女子申込(様式1-1)'!$P$11:$T$30,'集計(入力×）'!AA8)</f>
        <v>0</v>
      </c>
      <c r="AB9" s="223">
        <f>COUNTIF('女子申込(様式1-1)'!$P$11:$T$30,'集計(入力×）'!AB8)</f>
        <v>0</v>
      </c>
      <c r="AC9" s="223">
        <f>COUNTIF('女子申込(様式1-1)'!$P$11:$T$30,'集計(入力×）'!AC8)</f>
        <v>0</v>
      </c>
      <c r="AD9" s="223">
        <f>COUNTIF('女子申込(様式1-1)'!$P$11:$T$30,'集計(入力×）'!AD8)</f>
        <v>0</v>
      </c>
      <c r="AE9" s="223">
        <f>COUNTIF('女子申込(様式1-1)'!$P$11:$T$30,'集計(入力×）'!AE8)</f>
        <v>0</v>
      </c>
      <c r="AF9" s="223">
        <f>'女子申込(様式1-1)'!V36</f>
        <v>0</v>
      </c>
      <c r="AK9" s="227" t="s">
        <v>45</v>
      </c>
    </row>
    <row r="10" ht="13.5">
      <c r="AK10" s="224"/>
    </row>
    <row r="11" spans="37:38" ht="13.5">
      <c r="AK11" s="225" t="s">
        <v>65</v>
      </c>
      <c r="AL11" s="213">
        <v>1</v>
      </c>
    </row>
    <row r="12" spans="37:38" ht="13.5">
      <c r="AK12" s="225" t="s">
        <v>66</v>
      </c>
      <c r="AL12" s="213">
        <v>2</v>
      </c>
    </row>
    <row r="13" spans="37:38" ht="13.5">
      <c r="AK13" s="225" t="s">
        <v>67</v>
      </c>
      <c r="AL13" s="213">
        <v>3</v>
      </c>
    </row>
    <row r="14" spans="37:38" ht="13.5">
      <c r="AK14" s="225" t="s">
        <v>68</v>
      </c>
      <c r="AL14" s="213">
        <v>4</v>
      </c>
    </row>
    <row r="15" spans="37:38" ht="13.5">
      <c r="AK15" s="225" t="s">
        <v>69</v>
      </c>
      <c r="AL15" s="213">
        <v>5</v>
      </c>
    </row>
    <row r="16" spans="37:38" ht="13.5">
      <c r="AK16" s="225" t="s">
        <v>70</v>
      </c>
      <c r="AL16" s="213">
        <v>6</v>
      </c>
    </row>
    <row r="17" spans="37:38" ht="13.5">
      <c r="AK17" s="225" t="s">
        <v>71</v>
      </c>
      <c r="AL17" s="213">
        <v>7</v>
      </c>
    </row>
    <row r="18" spans="37:38" ht="13.5">
      <c r="AK18" s="225" t="s">
        <v>72</v>
      </c>
      <c r="AL18" s="213">
        <v>8</v>
      </c>
    </row>
    <row r="19" spans="37:38" ht="13.5">
      <c r="AK19" s="225" t="s">
        <v>73</v>
      </c>
      <c r="AL19" s="213">
        <v>9</v>
      </c>
    </row>
    <row r="20" spans="37:38" ht="13.5">
      <c r="AK20" s="225" t="s">
        <v>74</v>
      </c>
      <c r="AL20" s="213">
        <v>10</v>
      </c>
    </row>
    <row r="21" spans="37:38" ht="13.5">
      <c r="AK21" s="225" t="s">
        <v>75</v>
      </c>
      <c r="AL21" s="213">
        <v>11</v>
      </c>
    </row>
    <row r="22" spans="37:38" ht="13.5">
      <c r="AK22" s="225" t="s">
        <v>76</v>
      </c>
      <c r="AL22" s="213">
        <v>12</v>
      </c>
    </row>
    <row r="23" spans="37:38" ht="13.5">
      <c r="AK23" s="225" t="s">
        <v>77</v>
      </c>
      <c r="AL23" s="213">
        <v>13</v>
      </c>
    </row>
    <row r="24" spans="37:38" ht="13.5">
      <c r="AK24" s="225" t="s">
        <v>78</v>
      </c>
      <c r="AL24" s="213">
        <v>14</v>
      </c>
    </row>
    <row r="25" spans="37:38" ht="13.5">
      <c r="AK25" s="225" t="s">
        <v>79</v>
      </c>
      <c r="AL25" s="213">
        <v>15</v>
      </c>
    </row>
    <row r="26" spans="37:38" ht="13.5">
      <c r="AK26" s="225" t="s">
        <v>80</v>
      </c>
      <c r="AL26" s="213">
        <v>16</v>
      </c>
    </row>
    <row r="27" spans="37:38" ht="13.5">
      <c r="AK27" s="225" t="s">
        <v>81</v>
      </c>
      <c r="AL27" s="213">
        <v>17</v>
      </c>
    </row>
    <row r="28" spans="37:38" ht="13.5">
      <c r="AK28" s="225" t="s">
        <v>82</v>
      </c>
      <c r="AL28" s="213">
        <v>18</v>
      </c>
    </row>
    <row r="29" spans="37:38" ht="13.5">
      <c r="AK29" s="225" t="s">
        <v>83</v>
      </c>
      <c r="AL29" s="213">
        <v>19</v>
      </c>
    </row>
    <row r="30" spans="37:38" ht="13.5">
      <c r="AK30" s="225" t="s">
        <v>322</v>
      </c>
      <c r="AL30" s="213">
        <v>20</v>
      </c>
    </row>
    <row r="31" spans="37:38" ht="13.5">
      <c r="AK31" s="225" t="s">
        <v>84</v>
      </c>
      <c r="AL31" s="213">
        <v>21</v>
      </c>
    </row>
    <row r="32" spans="37:38" ht="13.5">
      <c r="AK32" s="225" t="s">
        <v>85</v>
      </c>
      <c r="AL32" s="213">
        <v>22</v>
      </c>
    </row>
    <row r="33" spans="37:38" ht="13.5">
      <c r="AK33" s="225" t="s">
        <v>86</v>
      </c>
      <c r="AL33" s="213">
        <v>23</v>
      </c>
    </row>
    <row r="34" spans="37:38" ht="13.5">
      <c r="AK34" s="226"/>
      <c r="AL34" s="213"/>
    </row>
  </sheetData>
  <sheetProtection/>
  <mergeCells count="26">
    <mergeCell ref="B7:B8"/>
    <mergeCell ref="C7:C8"/>
    <mergeCell ref="D7:D8"/>
    <mergeCell ref="E7:E8"/>
    <mergeCell ref="F7:S7"/>
    <mergeCell ref="T7:AF7"/>
    <mergeCell ref="T2:W2"/>
    <mergeCell ref="AF2:AG2"/>
    <mergeCell ref="I2:J2"/>
    <mergeCell ref="L2:L3"/>
    <mergeCell ref="M2:M3"/>
    <mergeCell ref="N2:N3"/>
    <mergeCell ref="O2:O3"/>
    <mergeCell ref="P2:S2"/>
    <mergeCell ref="AH2:AI2"/>
    <mergeCell ref="X2:X3"/>
    <mergeCell ref="Y2:Y3"/>
    <mergeCell ref="Z2:Z3"/>
    <mergeCell ref="AA2:AA3"/>
    <mergeCell ref="AB2:AE2"/>
    <mergeCell ref="F2:F3"/>
    <mergeCell ref="G2:H2"/>
    <mergeCell ref="B2:B3"/>
    <mergeCell ref="C2:C3"/>
    <mergeCell ref="D2:D3"/>
    <mergeCell ref="E2:E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NANS21</dc:creator>
  <cp:keywords/>
  <dc:description/>
  <cp:lastModifiedBy>matsumotom2</cp:lastModifiedBy>
  <cp:lastPrinted>2021-08-25T03:24:33Z</cp:lastPrinted>
  <dcterms:created xsi:type="dcterms:W3CDTF">2012-02-04T14:07:05Z</dcterms:created>
  <dcterms:modified xsi:type="dcterms:W3CDTF">2021-08-25T05:11:05Z</dcterms:modified>
  <cp:category/>
  <cp:version/>
  <cp:contentType/>
  <cp:contentStatus/>
</cp:coreProperties>
</file>